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445" windowHeight="6075" firstSheet="2" activeTab="5"/>
  </bookViews>
  <sheets>
    <sheet name="NRWNBB" sheetId="1" state="veryHidden" r:id="rId1"/>
    <sheet name="GAPEVW" sheetId="2" state="veryHidden" r:id="rId2"/>
    <sheet name="表1市级一般公共收入" sheetId="3" r:id="rId3"/>
    <sheet name="表2市级一般公共预算支出 " sheetId="4" r:id="rId4"/>
    <sheet name="表3市级政府性基金收入" sheetId="5" r:id="rId5"/>
    <sheet name="表4市级政府性基金支出" sheetId="6" r:id="rId6"/>
  </sheets>
  <definedNames>
    <definedName name="_xlnm.Print_Area" localSheetId="2">'表1市级一般公共收入'!$A$1:$E$33</definedName>
    <definedName name="_xlnm.Print_Area" localSheetId="3">'表2市级一般公共预算支出 '!$A$1:$E$42</definedName>
  </definedNames>
  <calcPr fullCalcOnLoad="1"/>
</workbook>
</file>

<file path=xl/sharedStrings.xml><?xml version="1.0" encoding="utf-8"?>
<sst xmlns="http://schemas.openxmlformats.org/spreadsheetml/2006/main" count="162" uniqueCount="151">
  <si>
    <t>单位：万元</t>
  </si>
  <si>
    <t>表2</t>
  </si>
  <si>
    <t>本年收入合计</t>
  </si>
  <si>
    <t>本年支出合计</t>
  </si>
  <si>
    <t>功能支出项目</t>
  </si>
  <si>
    <t>转移性支出</t>
  </si>
  <si>
    <t>上解上级支出</t>
  </si>
  <si>
    <t>年终结余</t>
  </si>
  <si>
    <t>结转下年</t>
  </si>
  <si>
    <t>净结余</t>
  </si>
  <si>
    <r>
      <t>备</t>
    </r>
    <r>
      <rPr>
        <b/>
        <sz val="10"/>
        <rFont val="Times New Roman"/>
        <family val="1"/>
      </rPr>
      <t xml:space="preserve">           </t>
    </r>
    <r>
      <rPr>
        <b/>
        <sz val="10"/>
        <rFont val="宋体"/>
        <family val="0"/>
      </rPr>
      <t>注</t>
    </r>
  </si>
  <si>
    <t>对下转移支付和专款补助</t>
  </si>
  <si>
    <t>支  出  总  计</t>
  </si>
  <si>
    <t>返还性收入</t>
  </si>
  <si>
    <t>一般性转移支付收入</t>
  </si>
  <si>
    <t>专项转移支付收入</t>
  </si>
  <si>
    <t>上年结余收入</t>
  </si>
  <si>
    <t>调入资金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</si>
  <si>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</si>
  <si>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</si>
  <si>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</si>
  <si>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</si>
  <si>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</si>
  <si>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</si>
  <si>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</si>
  <si>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</si>
  <si>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</si>
  <si>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</si>
  <si>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</si>
  <si>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</si>
  <si>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</si>
  <si>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</si>
  <si>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</si>
  <si>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</si>
  <si>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</si>
  <si>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</si>
  <si>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</si>
  <si>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二十、预备费</t>
  </si>
  <si>
    <t>二十一、国债还本付息支出</t>
  </si>
  <si>
    <t>二十二、其他支出</t>
  </si>
  <si>
    <t>单位：万元</t>
  </si>
  <si>
    <t>收 入 项 目</t>
  </si>
  <si>
    <t>备    注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</si>
  <si>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</si>
  <si>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</si>
  <si>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</si>
  <si>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</si>
  <si>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</si>
  <si>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</si>
  <si>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</si>
  <si>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</si>
  <si>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</si>
  <si>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>二、非税收入</t>
  </si>
  <si>
    <t xml:space="preserve">    专项收入</t>
  </si>
  <si>
    <t xml:space="preserve">    行政事业性收费</t>
  </si>
  <si>
    <t xml:space="preserve">    罚没收入</t>
  </si>
  <si>
    <t xml:space="preserve">    国有资源有偿使用收入</t>
  </si>
  <si>
    <t xml:space="preserve">    其他收入</t>
  </si>
  <si>
    <t>收  入  总  计</t>
  </si>
  <si>
    <t>表1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</si>
  <si>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</si>
  <si>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</si>
  <si>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</si>
  <si>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</si>
  <si>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</si>
  <si>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</si>
  <si>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>一、教育</t>
  </si>
  <si>
    <t xml:space="preserve">     地方教育附加安排的支出</t>
  </si>
  <si>
    <t>二、文化体育与传媒</t>
  </si>
  <si>
    <t xml:space="preserve">     文化事业建设费安排的支出</t>
  </si>
  <si>
    <t>三、社会保障和就业</t>
  </si>
  <si>
    <t xml:space="preserve">     大中型水库移民后期扶持基金支出</t>
  </si>
  <si>
    <t>预算调整数</t>
  </si>
  <si>
    <t>一般债务收入</t>
  </si>
  <si>
    <t>三、债务收入</t>
  </si>
  <si>
    <t>四、转移性收入</t>
  </si>
  <si>
    <t>其中，新增债券7.01亿元，置换债券41.91亿元</t>
  </si>
  <si>
    <t xml:space="preserve"> </t>
  </si>
  <si>
    <t>预算调整数</t>
  </si>
  <si>
    <t>一般债务转贷支出</t>
  </si>
  <si>
    <t>安排预算稳定调节基金</t>
  </si>
  <si>
    <t>表4</t>
  </si>
  <si>
    <r>
      <t>项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目</t>
    </r>
  </si>
  <si>
    <t>备  注</t>
  </si>
  <si>
    <t xml:space="preserve">     残疾人就业保障金支出</t>
  </si>
  <si>
    <t>四、城乡社区事务</t>
  </si>
  <si>
    <t xml:space="preserve">     政府住房基金支出</t>
  </si>
  <si>
    <t xml:space="preserve">     国有土地使用权出让收入安排的支出</t>
  </si>
  <si>
    <t xml:space="preserve">     城市公用事业附加安排的支出</t>
  </si>
  <si>
    <t xml:space="preserve">     国有土地收益基金支出</t>
  </si>
  <si>
    <t xml:space="preserve">     农业土地开发资金支出</t>
  </si>
  <si>
    <t xml:space="preserve">     新增建设用地有偿使用费安排的支出</t>
  </si>
  <si>
    <t xml:space="preserve">     城市基础设施配套费安排的支出</t>
  </si>
  <si>
    <t>五、农林水事务</t>
  </si>
  <si>
    <t xml:space="preserve">     育林基金支出</t>
  </si>
  <si>
    <t xml:space="preserve">     森林植被恢复费安排的支出</t>
  </si>
  <si>
    <t xml:space="preserve">     地方水利建设基金支出</t>
  </si>
  <si>
    <t>六、资源勘探电力信息等事务</t>
  </si>
  <si>
    <t xml:space="preserve">     工业和信息产业监管</t>
  </si>
  <si>
    <t xml:space="preserve">     散装水泥专项资金支出</t>
  </si>
  <si>
    <t xml:space="preserve">     新型墙体材料专项基金支出</t>
  </si>
  <si>
    <t>七、其他支出</t>
  </si>
  <si>
    <t xml:space="preserve">     其他政府性基金支出</t>
  </si>
  <si>
    <t xml:space="preserve">     彩票公益金安排的支出</t>
  </si>
  <si>
    <t>本年支出合计</t>
  </si>
  <si>
    <t>转移性支出</t>
  </si>
  <si>
    <t>表3</t>
  </si>
  <si>
    <t>一、散装水泥专项资金收入</t>
  </si>
  <si>
    <t>二、新型墙体材料专项基金收入</t>
  </si>
  <si>
    <t>三、地方教育附加收入</t>
  </si>
  <si>
    <t>四、新增建设用地土地有偿使用费</t>
  </si>
  <si>
    <t>五、育林基金收入</t>
  </si>
  <si>
    <t>六、地方水利建设基金收入</t>
  </si>
  <si>
    <t>七、残疾人就业保障金收入</t>
  </si>
  <si>
    <t>八、政府住房基金收入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</si>
  <si>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</si>
  <si>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</si>
  <si>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</si>
  <si>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</si>
  <si>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>十三、彩票公益金收入</t>
  </si>
  <si>
    <t>十四、城市基础设施配套费收入</t>
  </si>
  <si>
    <t>十五、其他政府性基金收入</t>
  </si>
  <si>
    <t>本年收入合计</t>
  </si>
  <si>
    <t>地方政府债务收入</t>
  </si>
  <si>
    <t xml:space="preserve">      专项债务收入</t>
  </si>
  <si>
    <t>收 入 总 计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</si>
  <si>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</si>
  <si>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</si>
  <si>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</si>
  <si>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调出资金</t>
  </si>
  <si>
    <t xml:space="preserve">    债务转贷支出</t>
  </si>
  <si>
    <t xml:space="preserve">    年终结转</t>
  </si>
  <si>
    <t>支 出 总 计</t>
  </si>
  <si>
    <t>债务还本支出</t>
  </si>
  <si>
    <t xml:space="preserve">  地方政府一般债务还本支出</t>
  </si>
  <si>
    <t>2015年枣庄市市级一般公共预算收入调整表（草案）</t>
  </si>
  <si>
    <t>2015年枣庄市市级一般公共预算支出调整表（草案）</t>
  </si>
  <si>
    <t>置换债券28550万元列债务还本支出；增加PPP基金5000万元</t>
  </si>
  <si>
    <t>新增庄里水库建设支出3亿元</t>
  </si>
  <si>
    <t>新增市中医院建设支出3000万元</t>
  </si>
  <si>
    <t>新增养老保险制度改革支出</t>
  </si>
  <si>
    <t>枣庄日报社印刷设备更新补助</t>
  </si>
  <si>
    <t>2015年新增债券和置换债务利息支出</t>
  </si>
  <si>
    <t>其中：改列债务还本支出503万元，新增债券发行费100万元</t>
  </si>
  <si>
    <t>其中：困难镇街补助6000万元，山亭区岩马水库网箱清理补助2000万元，稳增长等政策兑现3738万元</t>
  </si>
  <si>
    <t>另外债务置换列债务还本支出1500万元</t>
  </si>
  <si>
    <t>预算调整数</t>
  </si>
  <si>
    <t>2015年枣庄市市级政府性基金收入预算调整表（草案）</t>
  </si>
  <si>
    <t>调整后预算数</t>
  </si>
  <si>
    <t>年初预算数</t>
  </si>
  <si>
    <t>2015年枣庄市市级政府性基金支出预算调整表(草案）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</si>
</sst>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0_ "/>
    <numFmt numFmtId="179" formatCode="0.0"/>
    <numFmt numFmtId="180" formatCode="#,##0.0"/>
    <numFmt numFmtId="181" formatCode="&quot;$&quot;#,##0;[Red]\-&quot;$&quot;#,##0"/>
    <numFmt numFmtId="182" formatCode="&quot;$&quot;#,##0.00;[Red]\-&quot;$&quot;#,##0.00"/>
    <numFmt numFmtId="183" formatCode="0.0_ "/>
    <numFmt numFmtId="184" formatCode="#,##0.00_ "/>
    <numFmt numFmtId="185" formatCode="0.00_ "/>
    <numFmt numFmtId="186" formatCode="0.0000"/>
    <numFmt numFmtId="187" formatCode="0.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mmm\ d\,\ yyyy"/>
    <numFmt numFmtId="195" formatCode="0.000000"/>
    <numFmt numFmtId="196" formatCode="0.0000000"/>
    <numFmt numFmtId="197" formatCode="0.00000000"/>
    <numFmt numFmtId="198" formatCode="0.00000"/>
    <numFmt numFmtId="199" formatCode="0.00_);[Red]\(0.00\)"/>
    <numFmt numFmtId="200" formatCode="0.0_);[Red]\(0.0\)"/>
    <numFmt numFmtId="201" formatCode="0_);[Red]\(0\)"/>
    <numFmt numFmtId="202" formatCode="&quot;是&quot;;&quot;是&quot;;&quot;否&quot;"/>
    <numFmt numFmtId="203" formatCode="&quot;真&quot;;&quot;真&quot;;&quot;假&quot;"/>
    <numFmt numFmtId="204" formatCode="&quot;开&quot;;&quot;开&quot;;&quot;关&quot;"/>
    <numFmt numFmtId="205" formatCode="#,##0.0_ "/>
    <numFmt numFmtId="206" formatCode="#,##0_ "/>
    <numFmt numFmtId="207" formatCode="0.000000000000000_);[Red]\(0.000000000000000\)"/>
    <numFmt numFmtId="208" formatCode="0.00_);\(0.00\)"/>
    <numFmt numFmtId="209" formatCode="#,##0.0_);[Red]\(#,##0.0\)"/>
    <numFmt numFmtId="210" formatCode="0.000000_ "/>
    <numFmt numFmtId="211" formatCode="0.00000_ "/>
    <numFmt numFmtId="212" formatCode="0.0000_ "/>
    <numFmt numFmtId="213" formatCode="0.000_ "/>
    <numFmt numFmtId="214" formatCode="#,##0_);[Red]\(#,##0\)"/>
    <numFmt numFmtId="215" formatCode="#,##0.00_ ;\-#,##0.00;;"/>
    <numFmt numFmtId="216" formatCode="0.000%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0_ ;[Red]\-0\ "/>
    <numFmt numFmtId="222" formatCode="#,##0.0_ ;\-#,##0.0"/>
    <numFmt numFmtId="223" formatCode="#,##0.00_ ;\-#,##0.0;;"/>
    <numFmt numFmtId="224" formatCode="#,##0.00_ ;\-#,##0;;"/>
    <numFmt numFmtId="225" formatCode="0.0000000_ "/>
    <numFmt numFmtId="226" formatCode="0.00_ ;\-0.00;;"/>
    <numFmt numFmtId="227" formatCode="0.0%"/>
    <numFmt numFmtId="228" formatCode="#,##0.00_ ;\-#,##0.00"/>
  </numFmts>
  <fonts count="34">
    <font>
      <sz val="12"/>
      <name val="宋体"/>
      <family val="0"/>
    </font>
    <font>
      <sz val="12"/>
      <name val="Courier"/>
      <family val="3"/>
    </font>
    <font>
      <sz val="12"/>
      <name val="Times New Roman"/>
      <family val="1"/>
    </font>
    <font>
      <sz val="12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华文中宋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黑体"/>
      <family val="0"/>
    </font>
    <font>
      <b/>
      <sz val="8"/>
      <name val="宋体"/>
      <family val="0"/>
    </font>
    <font>
      <sz val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9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5" applyNumberFormat="0" applyAlignment="0" applyProtection="0"/>
    <xf numFmtId="0" fontId="24" fillId="13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3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8" fillId="7" borderId="0" applyNumberFormat="0" applyBorder="0" applyAlignment="0" applyProtection="0"/>
    <xf numFmtId="0" fontId="29" fillId="12" borderId="8" applyNumberFormat="0" applyAlignment="0" applyProtection="0"/>
    <xf numFmtId="0" fontId="30" fillId="7" borderId="5" applyNumberFormat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5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" fontId="6" fillId="0" borderId="10" xfId="41" applyNumberFormat="1" applyFont="1" applyBorder="1" applyAlignment="1">
      <alignment horizontal="right" vertical="center"/>
      <protection/>
    </xf>
    <xf numFmtId="1" fontId="6" fillId="0" borderId="0" xfId="41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1" fontId="6" fillId="0" borderId="10" xfId="4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" fontId="6" fillId="0" borderId="0" xfId="41" applyNumberFormat="1" applyFont="1" applyFill="1" applyBorder="1" applyAlignment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201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201" fontId="0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201" fontId="0" fillId="0" borderId="0" xfId="0" applyNumberFormat="1" applyFont="1" applyFill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78" fontId="0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" fontId="6" fillId="0" borderId="12" xfId="41" applyNumberFormat="1" applyFont="1" applyFill="1" applyBorder="1" applyAlignment="1">
      <alignment horizontal="right" vertical="center"/>
      <protection/>
    </xf>
    <xf numFmtId="1" fontId="0" fillId="0" borderId="0" xfId="0" applyNumberFormat="1" applyFill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" fontId="6" fillId="0" borderId="13" xfId="41" applyNumberFormat="1" applyFont="1" applyBorder="1" applyAlignment="1">
      <alignment horizontal="center" vertical="center"/>
      <protection/>
    </xf>
    <xf numFmtId="1" fontId="6" fillId="0" borderId="13" xfId="41" applyNumberFormat="1" applyFont="1" applyBorder="1" applyAlignment="1">
      <alignment horizontal="left" vertical="center"/>
      <protection/>
    </xf>
    <xf numFmtId="1" fontId="6" fillId="0" borderId="13" xfId="41" applyNumberFormat="1" applyFont="1" applyBorder="1" applyAlignment="1">
      <alignment horizontal="left" vertical="center" indent="1"/>
      <protection/>
    </xf>
    <xf numFmtId="0" fontId="6" fillId="0" borderId="13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indent="1"/>
    </xf>
    <xf numFmtId="0" fontId="6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4" xfId="0" applyFont="1" applyBorder="1" applyAlignment="1">
      <alignment/>
    </xf>
    <xf numFmtId="0" fontId="6" fillId="0" borderId="17" xfId="41" applyFont="1" applyBorder="1" applyAlignment="1">
      <alignment horizontal="center" vertical="center"/>
      <protection/>
    </xf>
    <xf numFmtId="1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vertical="center"/>
    </xf>
    <xf numFmtId="1" fontId="6" fillId="0" borderId="21" xfId="41" applyNumberFormat="1" applyFont="1" applyBorder="1" applyAlignment="1">
      <alignment horizontal="right" vertical="center"/>
      <protection/>
    </xf>
    <xf numFmtId="1" fontId="6" fillId="0" borderId="22" xfId="41" applyNumberFormat="1" applyFont="1" applyFill="1" applyBorder="1" applyAlignment="1">
      <alignment horizontal="right" vertical="center"/>
      <protection/>
    </xf>
    <xf numFmtId="0" fontId="6" fillId="0" borderId="22" xfId="0" applyFont="1" applyFill="1" applyBorder="1" applyAlignment="1">
      <alignment horizontal="right" vertical="center"/>
    </xf>
    <xf numFmtId="0" fontId="6" fillId="0" borderId="23" xfId="41" applyFont="1" applyFill="1" applyBorder="1" applyAlignment="1">
      <alignment horizontal="center" vertical="center"/>
      <protection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1" fontId="6" fillId="0" borderId="26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 applyProtection="1">
      <alignment horizontal="left" vertical="center" indent="1"/>
      <protection locked="0"/>
    </xf>
    <xf numFmtId="1" fontId="12" fillId="0" borderId="27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 applyProtection="1">
      <alignment horizontal="left" vertical="center" indent="2"/>
      <protection locked="0"/>
    </xf>
    <xf numFmtId="1" fontId="6" fillId="0" borderId="13" xfId="0" applyNumberFormat="1" applyFont="1" applyFill="1" applyBorder="1" applyAlignment="1">
      <alignment horizontal="left" vertical="center" indent="2"/>
    </xf>
    <xf numFmtId="1" fontId="6" fillId="0" borderId="28" xfId="0" applyNumberFormat="1" applyFont="1" applyFill="1" applyBorder="1" applyAlignment="1">
      <alignment horizontal="left" vertical="center" indent="2"/>
    </xf>
    <xf numFmtId="1" fontId="6" fillId="0" borderId="21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 wrapText="1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vertical="center" shrinkToFit="1"/>
      <protection locked="0"/>
    </xf>
    <xf numFmtId="183" fontId="32" fillId="0" borderId="30" xfId="0" applyNumberFormat="1" applyFont="1" applyFill="1" applyBorder="1" applyAlignment="1" applyProtection="1">
      <alignment horizontal="left" vertical="center" wrapText="1"/>
      <protection locked="0"/>
    </xf>
    <xf numFmtId="18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32" fillId="0" borderId="27" xfId="15" applyNumberFormat="1" applyFont="1" applyFill="1" applyBorder="1" applyAlignment="1" applyProtection="1">
      <alignment vertical="center" wrapText="1"/>
      <protection/>
    </xf>
    <xf numFmtId="183" fontId="32" fillId="0" borderId="27" xfId="0" applyNumberFormat="1" applyFont="1" applyFill="1" applyBorder="1" applyAlignment="1" applyProtection="1">
      <alignment horizontal="left" vertical="center"/>
      <protection locked="0"/>
    </xf>
    <xf numFmtId="183" fontId="32" fillId="0" borderId="27" xfId="0" applyNumberFormat="1" applyFont="1" applyFill="1" applyBorder="1" applyAlignment="1" applyProtection="1">
      <alignment horizontal="right" vertical="center"/>
      <protection locked="0"/>
    </xf>
    <xf numFmtId="183" fontId="32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6" xfId="0" applyNumberFormat="1" applyFont="1" applyFill="1" applyBorder="1" applyAlignment="1" applyProtection="1">
      <alignment vertical="center" shrinkToFit="1"/>
      <protection locked="0"/>
    </xf>
    <xf numFmtId="201" fontId="33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 shrinkToFit="1"/>
      <protection locked="0"/>
    </xf>
    <xf numFmtId="183" fontId="33" fillId="0" borderId="27" xfId="0" applyNumberFormat="1" applyFont="1" applyFill="1" applyBorder="1" applyAlignment="1" applyProtection="1">
      <alignment horizontal="right" vertical="center"/>
      <protection locked="0"/>
    </xf>
    <xf numFmtId="0" fontId="32" fillId="0" borderId="27" xfId="0" applyFont="1" applyFill="1" applyBorder="1" applyAlignment="1" applyProtection="1">
      <alignment vertical="center" wrapText="1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6" fillId="12" borderId="28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vertical="center" shrinkToFit="1"/>
      <protection locked="0"/>
    </xf>
    <xf numFmtId="183" fontId="6" fillId="0" borderId="29" xfId="0" applyNumberFormat="1" applyFont="1" applyFill="1" applyBorder="1" applyAlignment="1" applyProtection="1">
      <alignment horizontal="right" vertical="center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183" fontId="32" fillId="0" borderId="14" xfId="0" applyNumberFormat="1" applyFont="1" applyFill="1" applyBorder="1" applyAlignment="1" applyProtection="1">
      <alignment horizontal="left" vertical="center" wrapText="1"/>
      <protection locked="0"/>
    </xf>
    <xf numFmtId="183" fontId="32" fillId="0" borderId="14" xfId="0" applyNumberFormat="1" applyFont="1" applyFill="1" applyBorder="1" applyAlignment="1" applyProtection="1">
      <alignment horizontal="left" vertical="center"/>
      <protection locked="0"/>
    </xf>
    <xf numFmtId="183" fontId="32" fillId="0" borderId="14" xfId="0" applyNumberFormat="1" applyFont="1" applyFill="1" applyBorder="1" applyAlignment="1" applyProtection="1">
      <alignment horizontal="right" vertical="center"/>
      <protection locked="0"/>
    </xf>
    <xf numFmtId="183" fontId="6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32" fillId="0" borderId="14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6" fillId="12" borderId="15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Fill="1" applyBorder="1" applyAlignment="1" applyProtection="1">
      <alignment vertical="center" shrinkToFit="1"/>
      <protection locked="0"/>
    </xf>
    <xf numFmtId="178" fontId="4" fillId="0" borderId="16" xfId="0" applyNumberFormat="1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  <protection locked="0"/>
    </xf>
  </cellXfs>
  <cellStyles count="55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02年地方预算表市级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普通_laroux" xfId="52"/>
    <cellStyle name="千位[0]_d20" xfId="53"/>
    <cellStyle name="千位_d20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未定义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1" width="22.375" style="0" customWidth="1"/>
    <col min="2" max="2" width="11.75390625" style="0" customWidth="1"/>
    <col min="3" max="3" width="14.375" style="0" customWidth="1"/>
    <col min="4" max="4" width="13.875" style="0" customWidth="1"/>
    <col min="5" max="5" width="18.625" style="0" customWidth="1"/>
  </cols>
  <sheetData>
    <row r="1" ht="14.25">
      <c r="A1" s="3" t="s">
        <v>59</v>
      </c>
    </row>
    <row r="2" spans="1:5" ht="21.75">
      <c r="A2" s="122" t="s">
        <v>135</v>
      </c>
      <c r="B2" s="122"/>
      <c r="C2" s="122"/>
      <c r="D2" s="122"/>
      <c r="E2" s="122"/>
    </row>
    <row r="3" spans="1:5" ht="18.75" customHeight="1" thickBot="1">
      <c r="A3" s="1"/>
      <c r="E3" s="4" t="s">
        <v>40</v>
      </c>
    </row>
    <row r="4" spans="1:5" ht="22.5" customHeight="1">
      <c r="A4" s="52" t="s">
        <v>41</v>
      </c>
      <c r="B4" s="55" t="s">
        <v>149</v>
      </c>
      <c r="C4" s="53" t="s">
        <v>72</v>
      </c>
      <c r="D4" s="55" t="s">
        <v>148</v>
      </c>
      <c r="E4" s="54" t="s">
        <v>42</v>
      </c>
    </row>
    <row r="5" spans="1:6" ht="19.5" customHeight="1">
      <c r="A5" s="40" t="s">
        <v>43</v>
      </c>
      <c r="B5" s="5">
        <f>SUM(B6:B13)</f>
        <v>24749</v>
      </c>
      <c r="C5" s="6"/>
      <c r="D5" s="5">
        <f>B5+C5</f>
        <v>24749</v>
      </c>
      <c r="E5" s="51"/>
      <c r="F5" s="14"/>
    </row>
    <row r="6" spans="1:5" ht="19.5" customHeight="1">
      <c r="A6" s="40" t="s">
        <v>44</v>
      </c>
      <c r="B6" s="7">
        <v>7800</v>
      </c>
      <c r="C6" s="38"/>
      <c r="D6" s="5">
        <f aca="true" t="shared" si="0" ref="D6:D33">B6+C6</f>
        <v>7800</v>
      </c>
      <c r="E6" s="41"/>
    </row>
    <row r="7" spans="1:5" ht="19.5" customHeight="1">
      <c r="A7" s="40" t="s">
        <v>45</v>
      </c>
      <c r="B7" s="7">
        <v>7700</v>
      </c>
      <c r="C7" s="38"/>
      <c r="D7" s="5">
        <f t="shared" si="0"/>
        <v>7700</v>
      </c>
      <c r="E7" s="41"/>
    </row>
    <row r="8" spans="1:5" ht="19.5" customHeight="1">
      <c r="A8" s="40" t="s">
        <v>46</v>
      </c>
      <c r="B8" s="7">
        <v>5600</v>
      </c>
      <c r="C8" s="38"/>
      <c r="D8" s="5">
        <f t="shared" si="0"/>
        <v>5600</v>
      </c>
      <c r="E8" s="41"/>
    </row>
    <row r="9" spans="1:5" ht="19.5" customHeight="1">
      <c r="A9" s="40" t="s">
        <v>47</v>
      </c>
      <c r="B9" s="7">
        <v>900</v>
      </c>
      <c r="C9" s="38"/>
      <c r="D9" s="5">
        <f t="shared" si="0"/>
        <v>900</v>
      </c>
      <c r="E9" s="41"/>
    </row>
    <row r="10" spans="1:5" ht="19.5" customHeight="1">
      <c r="A10" s="40" t="s">
        <v>48</v>
      </c>
      <c r="B10" s="7">
        <v>1330</v>
      </c>
      <c r="C10" s="38"/>
      <c r="D10" s="5">
        <f t="shared" si="0"/>
        <v>1330</v>
      </c>
      <c r="E10" s="42"/>
    </row>
    <row r="11" spans="1:5" ht="19.5" customHeight="1">
      <c r="A11" s="40" t="s">
        <v>49</v>
      </c>
      <c r="B11" s="7">
        <v>1050</v>
      </c>
      <c r="C11" s="38"/>
      <c r="D11" s="5">
        <f t="shared" si="0"/>
        <v>1050</v>
      </c>
      <c r="E11" s="42"/>
    </row>
    <row r="12" spans="1:5" ht="19.5" customHeight="1">
      <c r="A12" s="40" t="s">
        <v>50</v>
      </c>
      <c r="B12" s="7">
        <v>129</v>
      </c>
      <c r="C12" s="38"/>
      <c r="D12" s="5">
        <f t="shared" si="0"/>
        <v>129</v>
      </c>
      <c r="E12" s="42"/>
    </row>
    <row r="13" spans="1:5" ht="19.5" customHeight="1">
      <c r="A13" s="40" t="s">
        <v>51</v>
      </c>
      <c r="B13" s="7">
        <v>240</v>
      </c>
      <c r="C13" s="38"/>
      <c r="D13" s="5">
        <f t="shared" si="0"/>
        <v>240</v>
      </c>
      <c r="E13" s="42"/>
    </row>
    <row r="14" spans="1:5" ht="19.5" customHeight="1">
      <c r="A14" s="40" t="s">
        <v>52</v>
      </c>
      <c r="B14" s="15">
        <f>SUM(B15:B19)</f>
        <v>85411</v>
      </c>
      <c r="C14" s="39"/>
      <c r="D14" s="5">
        <f t="shared" si="0"/>
        <v>85411</v>
      </c>
      <c r="E14" s="42"/>
    </row>
    <row r="15" spans="1:5" ht="19.5" customHeight="1">
      <c r="A15" s="40" t="s">
        <v>53</v>
      </c>
      <c r="B15" s="7">
        <v>22590</v>
      </c>
      <c r="C15" s="38"/>
      <c r="D15" s="5">
        <f t="shared" si="0"/>
        <v>22590</v>
      </c>
      <c r="E15" s="41"/>
    </row>
    <row r="16" spans="1:5" ht="19.5" customHeight="1">
      <c r="A16" s="40" t="s">
        <v>54</v>
      </c>
      <c r="B16" s="7">
        <v>34100</v>
      </c>
      <c r="C16" s="38"/>
      <c r="D16" s="5">
        <f t="shared" si="0"/>
        <v>34100</v>
      </c>
      <c r="E16" s="41"/>
    </row>
    <row r="17" spans="1:5" ht="19.5" customHeight="1">
      <c r="A17" s="40" t="s">
        <v>55</v>
      </c>
      <c r="B17" s="7">
        <v>17300</v>
      </c>
      <c r="C17" s="38"/>
      <c r="D17" s="5">
        <f t="shared" si="0"/>
        <v>17300</v>
      </c>
      <c r="E17" s="41"/>
    </row>
    <row r="18" spans="1:5" ht="19.5" customHeight="1">
      <c r="A18" s="40" t="s">
        <v>56</v>
      </c>
      <c r="B18" s="7">
        <v>9580</v>
      </c>
      <c r="C18" s="38"/>
      <c r="D18" s="5">
        <f t="shared" si="0"/>
        <v>9580</v>
      </c>
      <c r="E18" s="41"/>
    </row>
    <row r="19" spans="1:5" ht="19.5" customHeight="1">
      <c r="A19" s="40" t="s">
        <v>57</v>
      </c>
      <c r="B19" s="7">
        <v>1841</v>
      </c>
      <c r="C19" s="38"/>
      <c r="D19" s="5">
        <f t="shared" si="0"/>
        <v>1841</v>
      </c>
      <c r="E19" s="43"/>
    </row>
    <row r="20" spans="1:5" ht="19.5" customHeight="1">
      <c r="A20" s="40"/>
      <c r="B20" s="7"/>
      <c r="C20" s="38"/>
      <c r="D20" s="5">
        <f t="shared" si="0"/>
        <v>0</v>
      </c>
      <c r="E20" s="42"/>
    </row>
    <row r="21" spans="1:6" ht="19.5" customHeight="1">
      <c r="A21" s="44" t="s">
        <v>2</v>
      </c>
      <c r="B21" s="13">
        <f>B14+B5</f>
        <v>110160</v>
      </c>
      <c r="C21" s="12"/>
      <c r="D21" s="5">
        <f t="shared" si="0"/>
        <v>110160</v>
      </c>
      <c r="E21" s="43"/>
      <c r="F21" s="14"/>
    </row>
    <row r="22" spans="1:6" ht="19.5" customHeight="1">
      <c r="A22" s="44"/>
      <c r="B22" s="5"/>
      <c r="C22" s="6"/>
      <c r="D22" s="5"/>
      <c r="E22" s="43"/>
      <c r="F22" s="14"/>
    </row>
    <row r="23" spans="1:6" ht="19.5" customHeight="1">
      <c r="A23" s="45" t="s">
        <v>74</v>
      </c>
      <c r="B23" s="5">
        <v>30000</v>
      </c>
      <c r="C23" s="6">
        <f>C24</f>
        <v>489200</v>
      </c>
      <c r="D23" s="5">
        <f>B23+C23</f>
        <v>519200</v>
      </c>
      <c r="E23" s="43"/>
      <c r="F23" s="14"/>
    </row>
    <row r="24" spans="1:6" ht="25.5" customHeight="1">
      <c r="A24" s="47" t="s">
        <v>73</v>
      </c>
      <c r="B24" s="5">
        <v>30000</v>
      </c>
      <c r="C24" s="6">
        <v>489200</v>
      </c>
      <c r="D24" s="5">
        <f>B24+C24</f>
        <v>519200</v>
      </c>
      <c r="E24" s="41" t="s">
        <v>76</v>
      </c>
      <c r="F24" s="14"/>
    </row>
    <row r="25" spans="1:6" ht="19.5" customHeight="1">
      <c r="A25" s="47"/>
      <c r="B25" s="5"/>
      <c r="C25" s="6"/>
      <c r="D25" s="5"/>
      <c r="E25" s="43"/>
      <c r="F25" s="14"/>
    </row>
    <row r="26" spans="1:6" ht="19.5" customHeight="1">
      <c r="A26" s="45" t="s">
        <v>75</v>
      </c>
      <c r="B26" s="13">
        <f>SUM(B27:B31)</f>
        <v>406710</v>
      </c>
      <c r="C26" s="13">
        <f>SUM(C27:C31)</f>
        <v>0</v>
      </c>
      <c r="D26" s="5">
        <f t="shared" si="0"/>
        <v>406710</v>
      </c>
      <c r="E26" s="42"/>
      <c r="F26" s="14"/>
    </row>
    <row r="27" spans="1:8" ht="19.5" customHeight="1">
      <c r="A27" s="46" t="s">
        <v>13</v>
      </c>
      <c r="B27" s="5">
        <v>16221</v>
      </c>
      <c r="C27" s="6"/>
      <c r="D27" s="5">
        <f t="shared" si="0"/>
        <v>16221</v>
      </c>
      <c r="E27" s="42"/>
      <c r="F27" s="14"/>
      <c r="H27" s="14"/>
    </row>
    <row r="28" spans="1:8" ht="19.5" customHeight="1">
      <c r="A28" s="46" t="s">
        <v>14</v>
      </c>
      <c r="B28" s="5">
        <v>339863</v>
      </c>
      <c r="C28" s="6"/>
      <c r="D28" s="5">
        <f t="shared" si="0"/>
        <v>339863</v>
      </c>
      <c r="E28" s="41"/>
      <c r="F28" s="14"/>
      <c r="H28" s="14"/>
    </row>
    <row r="29" spans="1:8" ht="19.5" customHeight="1">
      <c r="A29" s="47" t="s">
        <v>15</v>
      </c>
      <c r="B29" s="5">
        <v>18336</v>
      </c>
      <c r="C29" s="6"/>
      <c r="D29" s="5">
        <f t="shared" si="0"/>
        <v>18336</v>
      </c>
      <c r="E29" s="43"/>
      <c r="F29" s="14"/>
      <c r="H29" s="14"/>
    </row>
    <row r="30" spans="1:6" ht="19.5" customHeight="1">
      <c r="A30" s="47" t="s">
        <v>16</v>
      </c>
      <c r="B30" s="9">
        <f>26929-30</f>
        <v>26899</v>
      </c>
      <c r="C30" s="17"/>
      <c r="D30" s="5">
        <f t="shared" si="0"/>
        <v>26899</v>
      </c>
      <c r="E30" s="43"/>
      <c r="F30" s="14"/>
    </row>
    <row r="31" spans="1:6" ht="19.5" customHeight="1">
      <c r="A31" s="47" t="s">
        <v>17</v>
      </c>
      <c r="B31" s="5">
        <f>484+4907</f>
        <v>5391</v>
      </c>
      <c r="C31" s="6"/>
      <c r="D31" s="5">
        <f t="shared" si="0"/>
        <v>5391</v>
      </c>
      <c r="E31" s="41"/>
      <c r="F31" s="14"/>
    </row>
    <row r="32" spans="1:6" ht="19.5" customHeight="1">
      <c r="A32" s="48"/>
      <c r="B32" s="5"/>
      <c r="C32" s="6"/>
      <c r="D32" s="5"/>
      <c r="E32" s="43"/>
      <c r="F32" s="14"/>
    </row>
    <row r="33" spans="1:10" ht="19.5" customHeight="1" thickBot="1">
      <c r="A33" s="49" t="s">
        <v>58</v>
      </c>
      <c r="B33" s="56">
        <f>B21+B26+B23</f>
        <v>546870</v>
      </c>
      <c r="C33" s="56">
        <f>C21+C26+C23</f>
        <v>489200</v>
      </c>
      <c r="D33" s="57">
        <f t="shared" si="0"/>
        <v>1036070</v>
      </c>
      <c r="E33" s="50"/>
      <c r="F33" s="14"/>
      <c r="J33" t="s">
        <v>77</v>
      </c>
    </row>
    <row r="34" ht="14.25">
      <c r="A34" s="2"/>
    </row>
    <row r="35" ht="14.25">
      <c r="A35" s="2"/>
    </row>
    <row r="36" spans="1:4" ht="14.25">
      <c r="A36" s="2"/>
      <c r="B36" s="14"/>
      <c r="C36" s="14"/>
      <c r="D36" s="14"/>
    </row>
    <row r="37" ht="14.25">
      <c r="A37" s="2"/>
    </row>
    <row r="38" ht="14.25">
      <c r="A38" s="2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E44"/>
  <sheetViews>
    <sheetView workbookViewId="0" topLeftCell="A1">
      <selection activeCell="D19" sqref="D19"/>
    </sheetView>
  </sheetViews>
  <sheetFormatPr defaultColWidth="9.00390625" defaultRowHeight="14.25"/>
  <cols>
    <col min="1" max="1" width="27.50390625" style="10" customWidth="1"/>
    <col min="2" max="2" width="13.125" style="10" customWidth="1"/>
    <col min="3" max="3" width="12.25390625" style="10" customWidth="1"/>
    <col min="4" max="4" width="13.625" style="10" customWidth="1"/>
    <col min="5" max="5" width="30.25390625" style="10" customWidth="1"/>
    <col min="6" max="16384" width="9.00390625" style="10" customWidth="1"/>
  </cols>
  <sheetData>
    <row r="1" ht="14.25">
      <c r="A1" s="8" t="s">
        <v>1</v>
      </c>
    </row>
    <row r="2" spans="1:5" ht="21.75">
      <c r="A2" s="123" t="s">
        <v>136</v>
      </c>
      <c r="B2" s="123"/>
      <c r="C2" s="123"/>
      <c r="D2" s="123"/>
      <c r="E2" s="123"/>
    </row>
    <row r="3" spans="1:5" ht="15.75" customHeight="1" thickBot="1">
      <c r="A3" s="34"/>
      <c r="E3" s="35" t="s">
        <v>0</v>
      </c>
    </row>
    <row r="4" spans="1:5" ht="21.75" customHeight="1">
      <c r="A4" s="60" t="s">
        <v>4</v>
      </c>
      <c r="B4" s="61" t="s">
        <v>149</v>
      </c>
      <c r="C4" s="53" t="s">
        <v>78</v>
      </c>
      <c r="D4" s="55" t="s">
        <v>148</v>
      </c>
      <c r="E4" s="62" t="s">
        <v>10</v>
      </c>
    </row>
    <row r="5" spans="1:5" ht="21" customHeight="1">
      <c r="A5" s="63" t="s">
        <v>18</v>
      </c>
      <c r="B5" s="36">
        <f>31155+2800-90</f>
        <v>33865</v>
      </c>
      <c r="C5" s="58"/>
      <c r="D5" s="58">
        <f aca="true" t="shared" si="0" ref="D5:D26">B5+C5</f>
        <v>33865</v>
      </c>
      <c r="E5" s="64"/>
    </row>
    <row r="6" spans="1:5" ht="21" customHeight="1">
      <c r="A6" s="65" t="s">
        <v>19</v>
      </c>
      <c r="B6" s="9">
        <v>3576</v>
      </c>
      <c r="C6" s="58"/>
      <c r="D6" s="58">
        <f t="shared" si="0"/>
        <v>3576</v>
      </c>
      <c r="E6" s="64"/>
    </row>
    <row r="7" spans="1:5" ht="21" customHeight="1">
      <c r="A7" s="65" t="s">
        <v>20</v>
      </c>
      <c r="B7" s="16">
        <v>47112</v>
      </c>
      <c r="C7" s="59"/>
      <c r="D7" s="58">
        <f t="shared" si="0"/>
        <v>47112</v>
      </c>
      <c r="E7" s="64"/>
    </row>
    <row r="8" spans="1:5" ht="21" customHeight="1">
      <c r="A8" s="65" t="s">
        <v>21</v>
      </c>
      <c r="B8" s="16">
        <v>39501</v>
      </c>
      <c r="C8" s="59">
        <f>-1500+4000</f>
        <v>2500</v>
      </c>
      <c r="D8" s="58">
        <f t="shared" si="0"/>
        <v>42001</v>
      </c>
      <c r="E8" s="64" t="s">
        <v>145</v>
      </c>
    </row>
    <row r="9" spans="1:5" ht="21" customHeight="1">
      <c r="A9" s="65" t="s">
        <v>22</v>
      </c>
      <c r="B9" s="16">
        <v>2410</v>
      </c>
      <c r="C9" s="59"/>
      <c r="D9" s="58">
        <f t="shared" si="0"/>
        <v>2410</v>
      </c>
      <c r="E9" s="64"/>
    </row>
    <row r="10" spans="1:5" ht="21" customHeight="1">
      <c r="A10" s="65" t="s">
        <v>23</v>
      </c>
      <c r="B10" s="16">
        <v>14019</v>
      </c>
      <c r="C10" s="59">
        <v>300</v>
      </c>
      <c r="D10" s="58">
        <f t="shared" si="0"/>
        <v>14319</v>
      </c>
      <c r="E10" s="64" t="s">
        <v>141</v>
      </c>
    </row>
    <row r="11" spans="1:5" ht="21" customHeight="1">
      <c r="A11" s="65" t="s">
        <v>24</v>
      </c>
      <c r="B11" s="16">
        <f>26073+48</f>
        <v>26121</v>
      </c>
      <c r="C11" s="59">
        <v>11000</v>
      </c>
      <c r="D11" s="58">
        <f t="shared" si="0"/>
        <v>37121</v>
      </c>
      <c r="E11" s="64" t="s">
        <v>140</v>
      </c>
    </row>
    <row r="12" spans="1:5" ht="21" customHeight="1">
      <c r="A12" s="65" t="s">
        <v>25</v>
      </c>
      <c r="B12" s="16">
        <v>25816</v>
      </c>
      <c r="C12" s="59">
        <v>3000</v>
      </c>
      <c r="D12" s="58">
        <f t="shared" si="0"/>
        <v>28816</v>
      </c>
      <c r="E12" s="64" t="s">
        <v>139</v>
      </c>
    </row>
    <row r="13" spans="1:5" ht="21" customHeight="1">
      <c r="A13" s="65" t="s">
        <v>26</v>
      </c>
      <c r="B13" s="16">
        <v>5490</v>
      </c>
      <c r="C13" s="59"/>
      <c r="D13" s="58">
        <f t="shared" si="0"/>
        <v>5490</v>
      </c>
      <c r="E13" s="64"/>
    </row>
    <row r="14" spans="1:5" ht="21" customHeight="1">
      <c r="A14" s="65" t="s">
        <v>27</v>
      </c>
      <c r="B14" s="16">
        <v>40829</v>
      </c>
      <c r="C14" s="59">
        <f>-28550+5000</f>
        <v>-23550</v>
      </c>
      <c r="D14" s="58">
        <f t="shared" si="0"/>
        <v>17279</v>
      </c>
      <c r="E14" s="64" t="s">
        <v>137</v>
      </c>
    </row>
    <row r="15" spans="1:5" ht="21" customHeight="1">
      <c r="A15" s="65" t="s">
        <v>28</v>
      </c>
      <c r="B15" s="16">
        <f>19791+2000</f>
        <v>21791</v>
      </c>
      <c r="C15" s="59">
        <v>30000</v>
      </c>
      <c r="D15" s="58">
        <f t="shared" si="0"/>
        <v>51791</v>
      </c>
      <c r="E15" s="64" t="s">
        <v>138</v>
      </c>
    </row>
    <row r="16" spans="1:5" ht="21" customHeight="1">
      <c r="A16" s="65" t="s">
        <v>29</v>
      </c>
      <c r="B16" s="16">
        <v>30888</v>
      </c>
      <c r="C16" s="59"/>
      <c r="D16" s="58">
        <f t="shared" si="0"/>
        <v>30888</v>
      </c>
      <c r="E16" s="64"/>
    </row>
    <row r="17" spans="1:5" ht="21" customHeight="1">
      <c r="A17" s="65" t="s">
        <v>30</v>
      </c>
      <c r="B17" s="16">
        <f>3632-500</f>
        <v>3132</v>
      </c>
      <c r="C17" s="59"/>
      <c r="D17" s="58">
        <f t="shared" si="0"/>
        <v>3132</v>
      </c>
      <c r="E17" s="64"/>
    </row>
    <row r="18" spans="1:5" ht="21" customHeight="1">
      <c r="A18" s="66" t="s">
        <v>31</v>
      </c>
      <c r="B18" s="16">
        <f>3448+700+200</f>
        <v>4348</v>
      </c>
      <c r="C18" s="59"/>
      <c r="D18" s="58">
        <f t="shared" si="0"/>
        <v>4348</v>
      </c>
      <c r="E18" s="64"/>
    </row>
    <row r="19" spans="1:5" ht="21" customHeight="1">
      <c r="A19" s="66" t="s">
        <v>32</v>
      </c>
      <c r="B19" s="16">
        <v>150</v>
      </c>
      <c r="C19" s="59"/>
      <c r="D19" s="58">
        <f t="shared" si="0"/>
        <v>150</v>
      </c>
      <c r="E19" s="64"/>
    </row>
    <row r="20" spans="1:5" ht="21" customHeight="1">
      <c r="A20" s="66" t="s">
        <v>33</v>
      </c>
      <c r="B20" s="16">
        <v>771</v>
      </c>
      <c r="C20" s="59"/>
      <c r="D20" s="58">
        <f t="shared" si="0"/>
        <v>771</v>
      </c>
      <c r="E20" s="64"/>
    </row>
    <row r="21" spans="1:5" ht="21" customHeight="1">
      <c r="A21" s="66" t="s">
        <v>34</v>
      </c>
      <c r="B21" s="16">
        <f>6285+60</f>
        <v>6345</v>
      </c>
      <c r="C21" s="59"/>
      <c r="D21" s="58">
        <f t="shared" si="0"/>
        <v>6345</v>
      </c>
      <c r="E21" s="64"/>
    </row>
    <row r="22" spans="1:5" ht="21" customHeight="1">
      <c r="A22" s="66" t="s">
        <v>35</v>
      </c>
      <c r="B22" s="16">
        <v>7973</v>
      </c>
      <c r="C22" s="59"/>
      <c r="D22" s="58">
        <f t="shared" si="0"/>
        <v>7973</v>
      </c>
      <c r="E22" s="64"/>
    </row>
    <row r="23" spans="1:5" ht="21" customHeight="1">
      <c r="A23" s="66" t="s">
        <v>36</v>
      </c>
      <c r="B23" s="16">
        <v>455</v>
      </c>
      <c r="C23" s="59"/>
      <c r="D23" s="58">
        <f t="shared" si="0"/>
        <v>455</v>
      </c>
      <c r="E23" s="64"/>
    </row>
    <row r="24" spans="1:5" ht="21" customHeight="1">
      <c r="A24" s="65" t="s">
        <v>37</v>
      </c>
      <c r="B24" s="16">
        <v>6000</v>
      </c>
      <c r="C24" s="59"/>
      <c r="D24" s="58">
        <f t="shared" si="0"/>
        <v>6000</v>
      </c>
      <c r="E24" s="64"/>
    </row>
    <row r="25" spans="1:5" ht="21.75" customHeight="1">
      <c r="A25" s="65" t="s">
        <v>38</v>
      </c>
      <c r="B25" s="16">
        <v>2740</v>
      </c>
      <c r="C25" s="16">
        <f>-22+387</f>
        <v>365</v>
      </c>
      <c r="D25" s="58">
        <f t="shared" si="0"/>
        <v>3105</v>
      </c>
      <c r="E25" s="67" t="s">
        <v>142</v>
      </c>
    </row>
    <row r="26" spans="1:5" ht="27.75" customHeight="1">
      <c r="A26" s="65" t="s">
        <v>39</v>
      </c>
      <c r="B26" s="9">
        <v>44426</v>
      </c>
      <c r="C26" s="58">
        <f>-503+100</f>
        <v>-403</v>
      </c>
      <c r="D26" s="58">
        <f t="shared" si="0"/>
        <v>44023</v>
      </c>
      <c r="E26" s="64" t="s">
        <v>143</v>
      </c>
    </row>
    <row r="27" spans="1:5" ht="21" customHeight="1">
      <c r="A27" s="65"/>
      <c r="B27" s="9"/>
      <c r="C27" s="58"/>
      <c r="D27" s="58"/>
      <c r="E27" s="64"/>
    </row>
    <row r="28" spans="1:5" ht="21" customHeight="1">
      <c r="A28" s="68" t="s">
        <v>3</v>
      </c>
      <c r="B28" s="9">
        <f>SUM(B5:B26)</f>
        <v>367758</v>
      </c>
      <c r="C28" s="9">
        <f>SUM(C5:C26)</f>
        <v>23212</v>
      </c>
      <c r="D28" s="58">
        <f>B28+C28</f>
        <v>390970</v>
      </c>
      <c r="E28" s="64"/>
    </row>
    <row r="29" spans="1:5" ht="21" customHeight="1">
      <c r="A29" s="68"/>
      <c r="B29" s="9"/>
      <c r="C29" s="58"/>
      <c r="D29" s="58"/>
      <c r="E29" s="64"/>
    </row>
    <row r="30" spans="1:5" ht="21" customHeight="1">
      <c r="A30" s="121" t="s">
        <v>133</v>
      </c>
      <c r="B30" s="9">
        <f>B31</f>
        <v>4950</v>
      </c>
      <c r="C30" s="9">
        <f>C31</f>
        <v>71250</v>
      </c>
      <c r="D30" s="9">
        <f>D31</f>
        <v>76200</v>
      </c>
      <c r="E30" s="64"/>
    </row>
    <row r="31" spans="1:5" ht="21" customHeight="1">
      <c r="A31" s="120" t="s">
        <v>134</v>
      </c>
      <c r="B31" s="9">
        <v>4950</v>
      </c>
      <c r="C31" s="58">
        <f>76200-4950</f>
        <v>71250</v>
      </c>
      <c r="D31" s="58">
        <f>B31+C31</f>
        <v>76200</v>
      </c>
      <c r="E31" s="64"/>
    </row>
    <row r="32" spans="1:5" ht="21" customHeight="1">
      <c r="A32" s="120"/>
      <c r="B32" s="9"/>
      <c r="C32" s="58"/>
      <c r="D32" s="58"/>
      <c r="E32" s="64"/>
    </row>
    <row r="33" spans="1:5" ht="21" customHeight="1">
      <c r="A33" s="69" t="s">
        <v>5</v>
      </c>
      <c r="B33" s="9">
        <f>SUM(B34:B38)</f>
        <v>174162</v>
      </c>
      <c r="C33" s="9">
        <f>SUM(C34:C38)</f>
        <v>394738</v>
      </c>
      <c r="D33" s="58">
        <f aca="true" t="shared" si="1" ref="D33:D40">B33+C33</f>
        <v>568900</v>
      </c>
      <c r="E33" s="70"/>
    </row>
    <row r="34" spans="1:5" ht="21" customHeight="1">
      <c r="A34" s="71" t="s">
        <v>6</v>
      </c>
      <c r="B34" s="9">
        <v>24000</v>
      </c>
      <c r="C34" s="9"/>
      <c r="D34" s="58">
        <f t="shared" si="1"/>
        <v>24000</v>
      </c>
      <c r="E34" s="67"/>
    </row>
    <row r="35" spans="1:5" ht="37.5" customHeight="1">
      <c r="A35" s="71" t="s">
        <v>11</v>
      </c>
      <c r="B35" s="9">
        <f>123987-200+500</f>
        <v>124287</v>
      </c>
      <c r="C35" s="9">
        <v>11738</v>
      </c>
      <c r="D35" s="58">
        <f t="shared" si="1"/>
        <v>136025</v>
      </c>
      <c r="E35" s="72" t="s">
        <v>144</v>
      </c>
    </row>
    <row r="36" spans="1:5" ht="21" customHeight="1">
      <c r="A36" s="71" t="s">
        <v>79</v>
      </c>
      <c r="B36" s="9"/>
      <c r="C36" s="9">
        <v>383000</v>
      </c>
      <c r="D36" s="58">
        <f t="shared" si="1"/>
        <v>383000</v>
      </c>
      <c r="E36" s="72"/>
    </row>
    <row r="37" spans="1:5" ht="21" customHeight="1">
      <c r="A37" s="71" t="s">
        <v>80</v>
      </c>
      <c r="B37" s="9">
        <v>15000</v>
      </c>
      <c r="C37" s="9"/>
      <c r="D37" s="58">
        <f t="shared" si="1"/>
        <v>15000</v>
      </c>
      <c r="E37" s="72"/>
    </row>
    <row r="38" spans="1:5" ht="21" customHeight="1">
      <c r="A38" s="71" t="s">
        <v>7</v>
      </c>
      <c r="B38" s="11">
        <f>B39+B40</f>
        <v>10875</v>
      </c>
      <c r="C38" s="11"/>
      <c r="D38" s="58">
        <f t="shared" si="1"/>
        <v>10875</v>
      </c>
      <c r="E38" s="70"/>
    </row>
    <row r="39" spans="1:5" ht="21" customHeight="1">
      <c r="A39" s="73" t="s">
        <v>8</v>
      </c>
      <c r="B39" s="16">
        <f>11866-2000-48</f>
        <v>9818</v>
      </c>
      <c r="C39" s="16"/>
      <c r="D39" s="58">
        <f t="shared" si="1"/>
        <v>9818</v>
      </c>
      <c r="E39" s="70"/>
    </row>
    <row r="40" spans="1:5" ht="21" customHeight="1">
      <c r="A40" s="74" t="s">
        <v>9</v>
      </c>
      <c r="B40" s="16">
        <v>1057</v>
      </c>
      <c r="C40" s="16"/>
      <c r="D40" s="58">
        <f t="shared" si="1"/>
        <v>1057</v>
      </c>
      <c r="E40" s="70"/>
    </row>
    <row r="41" spans="1:5" ht="21" customHeight="1">
      <c r="A41" s="74"/>
      <c r="B41" s="16"/>
      <c r="C41" s="16"/>
      <c r="D41" s="58"/>
      <c r="E41" s="70"/>
    </row>
    <row r="42" spans="1:5" ht="21" customHeight="1" thickBot="1">
      <c r="A42" s="75" t="s">
        <v>12</v>
      </c>
      <c r="B42" s="76">
        <f>B28+B33+B30</f>
        <v>546870</v>
      </c>
      <c r="C42" s="76">
        <f>C28+C33+C30</f>
        <v>489200</v>
      </c>
      <c r="D42" s="76">
        <f>D28+D33+D30</f>
        <v>1036070</v>
      </c>
      <c r="E42" s="77"/>
    </row>
    <row r="44" spans="2:4" ht="14.25">
      <c r="B44" s="37"/>
      <c r="C44" s="37"/>
      <c r="D44" s="37"/>
    </row>
  </sheetData>
  <sheetProtection/>
  <mergeCells count="1">
    <mergeCell ref="A2:E2"/>
  </mergeCells>
  <printOptions horizontalCentered="1"/>
  <pageMargins left="0.5118110236220472" right="0.4724409448818898" top="0.6692913385826772" bottom="0.6692913385826772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33"/>
  <sheetViews>
    <sheetView workbookViewId="0" topLeftCell="A1">
      <selection activeCell="G16" sqref="G16"/>
    </sheetView>
  </sheetViews>
  <sheetFormatPr defaultColWidth="9.00390625" defaultRowHeight="14.25"/>
  <cols>
    <col min="1" max="1" width="27.625" style="24" customWidth="1"/>
    <col min="2" max="2" width="11.875" style="23" customWidth="1"/>
    <col min="3" max="3" width="12.25390625" style="23" customWidth="1"/>
    <col min="4" max="4" width="11.75390625" style="23" customWidth="1"/>
    <col min="5" max="5" width="15.125" style="23" customWidth="1"/>
    <col min="6" max="16384" width="9.00390625" style="24" customWidth="1"/>
  </cols>
  <sheetData>
    <row r="1" ht="14.25">
      <c r="A1" s="22" t="s">
        <v>106</v>
      </c>
    </row>
    <row r="2" spans="1:5" ht="18" customHeight="1">
      <c r="A2" s="124" t="s">
        <v>147</v>
      </c>
      <c r="B2" s="124"/>
      <c r="C2" s="124"/>
      <c r="D2" s="124"/>
      <c r="E2" s="124"/>
    </row>
    <row r="3" spans="1:5" ht="22.5" customHeight="1" thickBot="1">
      <c r="A3" s="25"/>
      <c r="B3" s="26"/>
      <c r="C3" s="26"/>
      <c r="D3" s="26"/>
      <c r="E3" s="35" t="s">
        <v>0</v>
      </c>
    </row>
    <row r="4" spans="1:5" ht="22.5" customHeight="1">
      <c r="A4" s="78" t="s">
        <v>82</v>
      </c>
      <c r="B4" s="79" t="s">
        <v>149</v>
      </c>
      <c r="C4" s="79" t="s">
        <v>146</v>
      </c>
      <c r="D4" s="79" t="s">
        <v>148</v>
      </c>
      <c r="E4" s="80" t="s">
        <v>83</v>
      </c>
    </row>
    <row r="5" spans="1:7" ht="21.75" customHeight="1">
      <c r="A5" s="81" t="s">
        <v>107</v>
      </c>
      <c r="B5" s="19">
        <v>245</v>
      </c>
      <c r="C5" s="19"/>
      <c r="D5" s="19">
        <f>B5+C5</f>
        <v>245</v>
      </c>
      <c r="E5" s="82"/>
      <c r="F5" s="27"/>
      <c r="G5" s="27"/>
    </row>
    <row r="6" spans="1:5" ht="21.75" customHeight="1">
      <c r="A6" s="81" t="s">
        <v>108</v>
      </c>
      <c r="B6" s="19">
        <v>1500</v>
      </c>
      <c r="C6" s="19"/>
      <c r="D6" s="19">
        <f>B6+C6</f>
        <v>1500</v>
      </c>
      <c r="E6" s="83"/>
    </row>
    <row r="7" spans="1:5" ht="21.75" customHeight="1">
      <c r="A7" s="81" t="s">
        <v>109</v>
      </c>
      <c r="B7" s="19"/>
      <c r="C7" s="19"/>
      <c r="D7" s="19"/>
      <c r="E7" s="84"/>
    </row>
    <row r="8" spans="1:5" ht="21.75" customHeight="1">
      <c r="A8" s="81" t="s">
        <v>110</v>
      </c>
      <c r="B8" s="19"/>
      <c r="C8" s="19"/>
      <c r="D8" s="19"/>
      <c r="E8" s="85"/>
    </row>
    <row r="9" spans="1:5" ht="21.75" customHeight="1">
      <c r="A9" s="81" t="s">
        <v>111</v>
      </c>
      <c r="B9" s="19"/>
      <c r="C9" s="19"/>
      <c r="D9" s="19"/>
      <c r="E9" s="84"/>
    </row>
    <row r="10" spans="1:5" ht="21.75" customHeight="1">
      <c r="A10" s="81" t="s">
        <v>112</v>
      </c>
      <c r="B10" s="19"/>
      <c r="C10" s="19"/>
      <c r="D10" s="19"/>
      <c r="E10" s="84"/>
    </row>
    <row r="11" spans="1:5" ht="21.75" customHeight="1">
      <c r="A11" s="81" t="s">
        <v>113</v>
      </c>
      <c r="B11" s="19"/>
      <c r="C11" s="19"/>
      <c r="D11" s="19"/>
      <c r="E11" s="84"/>
    </row>
    <row r="12" spans="1:6" ht="21.75" customHeight="1">
      <c r="A12" s="81" t="s">
        <v>114</v>
      </c>
      <c r="B12" s="19">
        <v>14914</v>
      </c>
      <c r="C12" s="19"/>
      <c r="D12" s="19">
        <f aca="true" t="shared" si="0" ref="D12:D17">B12+C12</f>
        <v>14914</v>
      </c>
      <c r="E12" s="86"/>
      <c r="F12" s="27"/>
    </row>
    <row r="13" spans="1:5" ht="21.75" customHeight="1">
      <c r="A13" s="81" t="s">
        <v>115</v>
      </c>
      <c r="B13" s="19">
        <v>5000</v>
      </c>
      <c r="C13" s="19"/>
      <c r="D13" s="19">
        <f t="shared" si="0"/>
        <v>5000</v>
      </c>
      <c r="E13" s="86"/>
    </row>
    <row r="14" spans="1:5" ht="21.75" customHeight="1">
      <c r="A14" s="81" t="s">
        <v>116</v>
      </c>
      <c r="B14" s="19">
        <v>7500</v>
      </c>
      <c r="C14" s="19">
        <v>-2500</v>
      </c>
      <c r="D14" s="19">
        <f t="shared" si="0"/>
        <v>5000</v>
      </c>
      <c r="E14" s="86"/>
    </row>
    <row r="15" spans="1:5" ht="21.75" customHeight="1">
      <c r="A15" s="81" t="s">
        <v>117</v>
      </c>
      <c r="B15" s="19">
        <v>2000</v>
      </c>
      <c r="C15" s="19">
        <v>-1000</v>
      </c>
      <c r="D15" s="19">
        <f t="shared" si="0"/>
        <v>1000</v>
      </c>
      <c r="E15" s="86"/>
    </row>
    <row r="16" spans="1:5" ht="21.75" customHeight="1">
      <c r="A16" s="81" t="s">
        <v>118</v>
      </c>
      <c r="B16" s="19">
        <v>158000</v>
      </c>
      <c r="C16" s="19">
        <v>-54000</v>
      </c>
      <c r="D16" s="19">
        <f t="shared" si="0"/>
        <v>104000</v>
      </c>
      <c r="E16" s="87"/>
    </row>
    <row r="17" spans="1:7" ht="21.75" customHeight="1">
      <c r="A17" s="81" t="s">
        <v>119</v>
      </c>
      <c r="B17" s="19">
        <v>6014</v>
      </c>
      <c r="C17" s="19"/>
      <c r="D17" s="19">
        <f t="shared" si="0"/>
        <v>6014</v>
      </c>
      <c r="E17" s="86"/>
      <c r="G17" s="27"/>
    </row>
    <row r="18" spans="1:5" ht="21.75" customHeight="1">
      <c r="A18" s="81" t="s">
        <v>120</v>
      </c>
      <c r="B18" s="19"/>
      <c r="C18" s="19"/>
      <c r="D18" s="19"/>
      <c r="E18" s="87"/>
    </row>
    <row r="19" spans="1:5" ht="21.75" customHeight="1">
      <c r="A19" s="81" t="s">
        <v>121</v>
      </c>
      <c r="B19" s="18">
        <f>5+3</f>
        <v>8</v>
      </c>
      <c r="C19" s="18"/>
      <c r="D19" s="19">
        <f>B19+C19</f>
        <v>8</v>
      </c>
      <c r="E19" s="87"/>
    </row>
    <row r="20" spans="1:5" ht="21.75" customHeight="1">
      <c r="A20" s="88"/>
      <c r="B20" s="20"/>
      <c r="C20" s="20"/>
      <c r="D20" s="19"/>
      <c r="E20" s="89"/>
    </row>
    <row r="21" spans="1:5" ht="21.75" customHeight="1">
      <c r="A21" s="90" t="s">
        <v>122</v>
      </c>
      <c r="B21" s="19">
        <f>SUM(B5:B19)</f>
        <v>195181</v>
      </c>
      <c r="C21" s="19">
        <f>SUM(C5:C19)</f>
        <v>-57500</v>
      </c>
      <c r="D21" s="19">
        <f>B21+C21</f>
        <v>137681</v>
      </c>
      <c r="E21" s="91"/>
    </row>
    <row r="22" spans="1:5" ht="21.75" customHeight="1">
      <c r="A22" s="90"/>
      <c r="B22" s="19"/>
      <c r="C22" s="19"/>
      <c r="D22" s="19"/>
      <c r="E22" s="91"/>
    </row>
    <row r="23" spans="1:5" ht="21.75" customHeight="1">
      <c r="A23" s="119" t="s">
        <v>123</v>
      </c>
      <c r="B23" s="19"/>
      <c r="C23" s="19">
        <f>C24</f>
        <v>31100</v>
      </c>
      <c r="D23" s="19">
        <f>B23+C23</f>
        <v>31100</v>
      </c>
      <c r="E23" s="91"/>
    </row>
    <row r="24" spans="1:5" ht="21.75" customHeight="1">
      <c r="A24" s="88" t="s">
        <v>124</v>
      </c>
      <c r="B24" s="19"/>
      <c r="C24" s="19">
        <v>31100</v>
      </c>
      <c r="D24" s="19">
        <f>B24+C24</f>
        <v>31100</v>
      </c>
      <c r="E24" s="89"/>
    </row>
    <row r="25" spans="1:5" ht="21.75" customHeight="1">
      <c r="A25" s="92"/>
      <c r="B25" s="19"/>
      <c r="C25" s="19"/>
      <c r="D25" s="19"/>
      <c r="E25" s="89"/>
    </row>
    <row r="26" spans="1:5" ht="21.75" customHeight="1">
      <c r="A26" s="93" t="s">
        <v>60</v>
      </c>
      <c r="B26" s="19">
        <f>SUM(B27,B30:B31)</f>
        <v>81481</v>
      </c>
      <c r="C26" s="19"/>
      <c r="D26" s="19">
        <f>B26+C26</f>
        <v>81481</v>
      </c>
      <c r="E26" s="94"/>
    </row>
    <row r="27" spans="1:7" ht="21.75" customHeight="1">
      <c r="A27" s="93" t="s">
        <v>61</v>
      </c>
      <c r="B27" s="19">
        <f>B28+B29</f>
        <v>3100</v>
      </c>
      <c r="C27" s="19"/>
      <c r="D27" s="19">
        <f>B27+C27</f>
        <v>3100</v>
      </c>
      <c r="E27" s="94"/>
      <c r="F27" s="28"/>
      <c r="G27" s="28"/>
    </row>
    <row r="28" spans="1:7" s="28" customFormat="1" ht="21.75" customHeight="1">
      <c r="A28" s="93" t="s">
        <v>62</v>
      </c>
      <c r="B28" s="19">
        <v>3100</v>
      </c>
      <c r="C28" s="19"/>
      <c r="D28" s="19">
        <f>B28+C28</f>
        <v>3100</v>
      </c>
      <c r="E28" s="87"/>
      <c r="F28" s="24"/>
      <c r="G28" s="24"/>
    </row>
    <row r="29" spans="1:5" ht="21.75" customHeight="1">
      <c r="A29" s="93" t="s">
        <v>63</v>
      </c>
      <c r="B29" s="19"/>
      <c r="C29" s="19"/>
      <c r="D29" s="19"/>
      <c r="E29" s="95"/>
    </row>
    <row r="30" spans="1:5" ht="21.75" customHeight="1">
      <c r="A30" s="93" t="s">
        <v>64</v>
      </c>
      <c r="B30" s="19">
        <v>78381</v>
      </c>
      <c r="C30" s="19"/>
      <c r="D30" s="19">
        <f>B30+C30</f>
        <v>78381</v>
      </c>
      <c r="E30" s="83"/>
    </row>
    <row r="31" spans="1:6" ht="21.75" customHeight="1">
      <c r="A31" s="93" t="s">
        <v>65</v>
      </c>
      <c r="B31" s="19"/>
      <c r="C31" s="19"/>
      <c r="D31" s="19"/>
      <c r="E31" s="83"/>
      <c r="F31" s="27"/>
    </row>
    <row r="32" spans="1:6" ht="21.75" customHeight="1">
      <c r="A32" s="96"/>
      <c r="B32" s="19"/>
      <c r="C32" s="19"/>
      <c r="D32" s="19"/>
      <c r="E32" s="83"/>
      <c r="F32" s="29"/>
    </row>
    <row r="33" spans="1:6" ht="21.75" customHeight="1" thickBot="1">
      <c r="A33" s="97" t="s">
        <v>125</v>
      </c>
      <c r="B33" s="98">
        <f>B26+B21+B23</f>
        <v>276662</v>
      </c>
      <c r="C33" s="98">
        <f>C26+C21+C23</f>
        <v>-26400</v>
      </c>
      <c r="D33" s="98">
        <f>D26+D21+D23</f>
        <v>250262</v>
      </c>
      <c r="E33" s="99"/>
      <c r="F33" s="29"/>
    </row>
  </sheetData>
  <sheetProtection/>
  <mergeCells count="1">
    <mergeCell ref="A2:E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47"/>
  <sheetViews>
    <sheetView tabSelected="1" workbookViewId="0" topLeftCell="A1">
      <selection activeCell="I14" sqref="I14"/>
    </sheetView>
  </sheetViews>
  <sheetFormatPr defaultColWidth="9.00390625" defaultRowHeight="14.25"/>
  <cols>
    <col min="1" max="1" width="33.875" style="24" customWidth="1"/>
    <col min="2" max="3" width="12.00390625" style="23" customWidth="1"/>
    <col min="4" max="4" width="12.625" style="23" customWidth="1"/>
    <col min="5" max="5" width="12.375" style="24" customWidth="1"/>
    <col min="6" max="16384" width="9.00390625" style="24" customWidth="1"/>
  </cols>
  <sheetData>
    <row r="1" ht="12.75" customHeight="1">
      <c r="A1" s="22" t="s">
        <v>81</v>
      </c>
    </row>
    <row r="2" spans="1:5" ht="24.75" customHeight="1">
      <c r="A2" s="124" t="s">
        <v>150</v>
      </c>
      <c r="B2" s="124"/>
      <c r="C2" s="124"/>
      <c r="D2" s="124"/>
      <c r="E2" s="124"/>
    </row>
    <row r="3" spans="1:5" ht="20.25" customHeight="1" thickBot="1">
      <c r="A3" s="31"/>
      <c r="B3" s="26"/>
      <c r="C3" s="26"/>
      <c r="D3" s="26"/>
      <c r="E3" s="35" t="s">
        <v>0</v>
      </c>
    </row>
    <row r="4" spans="1:5" ht="20.25" customHeight="1">
      <c r="A4" s="100" t="s">
        <v>82</v>
      </c>
      <c r="B4" s="101" t="s">
        <v>149</v>
      </c>
      <c r="C4" s="102" t="s">
        <v>146</v>
      </c>
      <c r="D4" s="102" t="s">
        <v>148</v>
      </c>
      <c r="E4" s="103" t="s">
        <v>83</v>
      </c>
    </row>
    <row r="5" spans="1:7" ht="18" customHeight="1">
      <c r="A5" s="81" t="s">
        <v>66</v>
      </c>
      <c r="B5" s="21"/>
      <c r="C5" s="19"/>
      <c r="D5" s="19"/>
      <c r="E5" s="104"/>
      <c r="F5" s="27"/>
      <c r="G5" s="27"/>
    </row>
    <row r="6" spans="1:5" ht="18" customHeight="1">
      <c r="A6" s="81" t="s">
        <v>67</v>
      </c>
      <c r="B6" s="21"/>
      <c r="C6" s="19"/>
      <c r="D6" s="19"/>
      <c r="E6" s="105"/>
    </row>
    <row r="7" spans="1:5" ht="18" customHeight="1">
      <c r="A7" s="81" t="s">
        <v>68</v>
      </c>
      <c r="B7" s="21"/>
      <c r="C7" s="19"/>
      <c r="D7" s="19"/>
      <c r="E7" s="105"/>
    </row>
    <row r="8" spans="1:5" ht="18" customHeight="1">
      <c r="A8" s="81" t="s">
        <v>69</v>
      </c>
      <c r="B8" s="21"/>
      <c r="C8" s="19"/>
      <c r="D8" s="19"/>
      <c r="E8" s="105"/>
    </row>
    <row r="9" spans="1:5" ht="18" customHeight="1">
      <c r="A9" s="81" t="s">
        <v>70</v>
      </c>
      <c r="B9" s="21"/>
      <c r="C9" s="19"/>
      <c r="D9" s="19"/>
      <c r="E9" s="105"/>
    </row>
    <row r="10" spans="1:5" ht="18" customHeight="1">
      <c r="A10" s="81" t="s">
        <v>71</v>
      </c>
      <c r="B10" s="21"/>
      <c r="C10" s="19"/>
      <c r="D10" s="19"/>
      <c r="E10" s="105"/>
    </row>
    <row r="11" spans="1:5" ht="18" customHeight="1">
      <c r="A11" s="81" t="s">
        <v>84</v>
      </c>
      <c r="B11" s="21"/>
      <c r="C11" s="19"/>
      <c r="D11" s="19"/>
      <c r="E11" s="105"/>
    </row>
    <row r="12" spans="1:6" ht="18" customHeight="1">
      <c r="A12" s="81" t="s">
        <v>85</v>
      </c>
      <c r="B12" s="21">
        <f>SUM(B13:B19)</f>
        <v>197488</v>
      </c>
      <c r="C12" s="21">
        <f>SUM(C13:C19)</f>
        <v>-57500</v>
      </c>
      <c r="D12" s="19">
        <f aca="true" t="shared" si="0" ref="D12:D19">B12+C12</f>
        <v>139988</v>
      </c>
      <c r="E12" s="106"/>
      <c r="F12" s="27"/>
    </row>
    <row r="13" spans="1:5" ht="18" customHeight="1">
      <c r="A13" s="81" t="s">
        <v>86</v>
      </c>
      <c r="B13" s="21">
        <f>14848-2399</f>
        <v>12449</v>
      </c>
      <c r="C13" s="19"/>
      <c r="D13" s="19">
        <f t="shared" si="0"/>
        <v>12449</v>
      </c>
      <c r="E13" s="107"/>
    </row>
    <row r="14" spans="1:5" ht="18" customHeight="1">
      <c r="A14" s="81" t="s">
        <v>87</v>
      </c>
      <c r="B14" s="21">
        <v>166820</v>
      </c>
      <c r="C14" s="19">
        <v>-53500</v>
      </c>
      <c r="D14" s="19">
        <f t="shared" si="0"/>
        <v>113320</v>
      </c>
      <c r="E14" s="104"/>
    </row>
    <row r="15" spans="1:5" ht="18" customHeight="1">
      <c r="A15" s="81" t="s">
        <v>88</v>
      </c>
      <c r="B15" s="21">
        <v>5000</v>
      </c>
      <c r="C15" s="19"/>
      <c r="D15" s="19">
        <f t="shared" si="0"/>
        <v>5000</v>
      </c>
      <c r="E15" s="104"/>
    </row>
    <row r="16" spans="1:5" ht="18" customHeight="1">
      <c r="A16" s="81" t="s">
        <v>89</v>
      </c>
      <c r="B16" s="21">
        <v>7500</v>
      </c>
      <c r="C16" s="19">
        <v>-2500</v>
      </c>
      <c r="D16" s="19">
        <f t="shared" si="0"/>
        <v>5000</v>
      </c>
      <c r="E16" s="104"/>
    </row>
    <row r="17" spans="1:7" ht="18" customHeight="1">
      <c r="A17" s="81" t="s">
        <v>90</v>
      </c>
      <c r="B17" s="21">
        <v>2000</v>
      </c>
      <c r="C17" s="19">
        <v>-1000</v>
      </c>
      <c r="D17" s="19">
        <f t="shared" si="0"/>
        <v>1000</v>
      </c>
      <c r="E17" s="104"/>
      <c r="G17" s="27"/>
    </row>
    <row r="18" spans="1:5" ht="18" customHeight="1">
      <c r="A18" s="81" t="s">
        <v>91</v>
      </c>
      <c r="B18" s="21">
        <v>2000</v>
      </c>
      <c r="C18" s="19">
        <v>-500</v>
      </c>
      <c r="D18" s="19">
        <f t="shared" si="0"/>
        <v>1500</v>
      </c>
      <c r="E18" s="104"/>
    </row>
    <row r="19" spans="1:5" ht="18" customHeight="1">
      <c r="A19" s="81" t="s">
        <v>92</v>
      </c>
      <c r="B19" s="21">
        <v>1719</v>
      </c>
      <c r="C19" s="19"/>
      <c r="D19" s="19">
        <f t="shared" si="0"/>
        <v>1719</v>
      </c>
      <c r="E19" s="104"/>
    </row>
    <row r="20" spans="1:5" ht="18" customHeight="1">
      <c r="A20" s="81" t="s">
        <v>93</v>
      </c>
      <c r="B20" s="21"/>
      <c r="C20" s="19"/>
      <c r="D20" s="19"/>
      <c r="E20" s="108"/>
    </row>
    <row r="21" spans="1:5" ht="18" customHeight="1">
      <c r="A21" s="81" t="s">
        <v>94</v>
      </c>
      <c r="B21" s="21"/>
      <c r="C21" s="19"/>
      <c r="D21" s="19"/>
      <c r="E21" s="105"/>
    </row>
    <row r="22" spans="1:5" ht="18" customHeight="1">
      <c r="A22" s="81" t="s">
        <v>95</v>
      </c>
      <c r="B22" s="21"/>
      <c r="C22" s="19"/>
      <c r="D22" s="19"/>
      <c r="E22" s="108"/>
    </row>
    <row r="23" spans="1:5" ht="18" customHeight="1">
      <c r="A23" s="81" t="s">
        <v>96</v>
      </c>
      <c r="B23" s="21"/>
      <c r="C23" s="19"/>
      <c r="D23" s="19"/>
      <c r="E23" s="105"/>
    </row>
    <row r="24" spans="1:5" ht="18" customHeight="1">
      <c r="A24" s="81" t="s">
        <v>97</v>
      </c>
      <c r="B24" s="21">
        <f>SUM(B25:B27)</f>
        <v>1262</v>
      </c>
      <c r="C24" s="19"/>
      <c r="D24" s="19">
        <f>B24+C24</f>
        <v>1262</v>
      </c>
      <c r="E24" s="104"/>
    </row>
    <row r="25" spans="1:5" ht="18" customHeight="1">
      <c r="A25" s="109" t="s">
        <v>98</v>
      </c>
      <c r="B25" s="21"/>
      <c r="C25" s="19"/>
      <c r="D25" s="19"/>
      <c r="E25" s="104"/>
    </row>
    <row r="26" spans="1:5" ht="18" customHeight="1">
      <c r="A26" s="110" t="s">
        <v>99</v>
      </c>
      <c r="B26" s="21">
        <v>177</v>
      </c>
      <c r="C26" s="19"/>
      <c r="D26" s="19">
        <f>B26+C26</f>
        <v>177</v>
      </c>
      <c r="E26" s="108"/>
    </row>
    <row r="27" spans="1:5" ht="18" customHeight="1">
      <c r="A27" s="110" t="s">
        <v>100</v>
      </c>
      <c r="B27" s="21">
        <v>1085</v>
      </c>
      <c r="C27" s="19"/>
      <c r="D27" s="19">
        <f>B27+C27</f>
        <v>1085</v>
      </c>
      <c r="E27" s="111"/>
    </row>
    <row r="28" spans="1:5" ht="18" customHeight="1">
      <c r="A28" s="81" t="s">
        <v>101</v>
      </c>
      <c r="B28" s="21">
        <f>B29+B30</f>
        <v>5075</v>
      </c>
      <c r="C28" s="19"/>
      <c r="D28" s="19">
        <f>B28+C28</f>
        <v>5075</v>
      </c>
      <c r="E28" s="104"/>
    </row>
    <row r="29" spans="1:5" ht="18" customHeight="1">
      <c r="A29" s="110" t="s">
        <v>102</v>
      </c>
      <c r="B29" s="21">
        <f>100+5</f>
        <v>105</v>
      </c>
      <c r="C29" s="19"/>
      <c r="D29" s="19">
        <f>B29+C29</f>
        <v>105</v>
      </c>
      <c r="E29" s="104"/>
    </row>
    <row r="30" spans="1:5" ht="18" customHeight="1">
      <c r="A30" s="110" t="s">
        <v>103</v>
      </c>
      <c r="B30" s="21">
        <v>4970</v>
      </c>
      <c r="C30" s="19"/>
      <c r="D30" s="19">
        <f>B30+C30</f>
        <v>4970</v>
      </c>
      <c r="E30" s="112"/>
    </row>
    <row r="31" spans="1:5" ht="13.5" customHeight="1">
      <c r="A31" s="110"/>
      <c r="B31" s="21"/>
      <c r="C31" s="19"/>
      <c r="D31" s="19"/>
      <c r="E31" s="108"/>
    </row>
    <row r="32" spans="1:5" ht="18" customHeight="1">
      <c r="A32" s="113" t="s">
        <v>104</v>
      </c>
      <c r="B32" s="21">
        <f>SUM(B5,B7,B9,B12,B20,B24,B28)</f>
        <v>203825</v>
      </c>
      <c r="C32" s="21">
        <f>SUM(C5,C7,C9,C12,C20,C24,C28)</f>
        <v>-57500</v>
      </c>
      <c r="D32" s="19">
        <f>B32+C32</f>
        <v>146325</v>
      </c>
      <c r="E32" s="108"/>
    </row>
    <row r="33" spans="1:5" ht="18" customHeight="1">
      <c r="A33" s="110"/>
      <c r="B33" s="21"/>
      <c r="C33" s="19"/>
      <c r="D33" s="19"/>
      <c r="E33" s="108"/>
    </row>
    <row r="34" spans="1:5" ht="18" customHeight="1">
      <c r="A34" s="81" t="s">
        <v>105</v>
      </c>
      <c r="B34" s="21">
        <f>B35+B38+B40+B39</f>
        <v>72837</v>
      </c>
      <c r="C34" s="21">
        <f>C35+C38+C40+C39</f>
        <v>31100</v>
      </c>
      <c r="D34" s="19">
        <f>D35+D38+D40+D39</f>
        <v>103937</v>
      </c>
      <c r="E34" s="108"/>
    </row>
    <row r="35" spans="1:7" ht="18" customHeight="1">
      <c r="A35" s="81" t="s">
        <v>126</v>
      </c>
      <c r="B35" s="21">
        <f>B36+B37</f>
        <v>8290</v>
      </c>
      <c r="C35" s="19"/>
      <c r="D35" s="19">
        <f aca="true" t="shared" si="1" ref="D35:D40">B35+C35</f>
        <v>8290</v>
      </c>
      <c r="E35" s="114"/>
      <c r="F35" s="28"/>
      <c r="G35" s="28"/>
    </row>
    <row r="36" spans="1:7" s="28" customFormat="1" ht="22.5" customHeight="1">
      <c r="A36" s="81" t="s">
        <v>127</v>
      </c>
      <c r="B36" s="21">
        <v>8241</v>
      </c>
      <c r="C36" s="19"/>
      <c r="D36" s="19">
        <f t="shared" si="1"/>
        <v>8241</v>
      </c>
      <c r="E36" s="112"/>
      <c r="F36" s="24"/>
      <c r="G36" s="24"/>
    </row>
    <row r="37" spans="1:5" ht="18" customHeight="1">
      <c r="A37" s="81" t="s">
        <v>128</v>
      </c>
      <c r="B37" s="21">
        <v>49</v>
      </c>
      <c r="C37" s="19"/>
      <c r="D37" s="19">
        <f t="shared" si="1"/>
        <v>49</v>
      </c>
      <c r="E37" s="108"/>
    </row>
    <row r="38" spans="1:5" ht="16.5" customHeight="1">
      <c r="A38" s="81" t="s">
        <v>129</v>
      </c>
      <c r="B38" s="21">
        <v>4907</v>
      </c>
      <c r="C38" s="19"/>
      <c r="D38" s="19">
        <f t="shared" si="1"/>
        <v>4907</v>
      </c>
      <c r="E38" s="112"/>
    </row>
    <row r="39" spans="1:5" ht="16.5" customHeight="1">
      <c r="A39" s="81" t="s">
        <v>130</v>
      </c>
      <c r="B39" s="21"/>
      <c r="C39" s="19">
        <v>31100</v>
      </c>
      <c r="D39" s="19">
        <f t="shared" si="1"/>
        <v>31100</v>
      </c>
      <c r="E39" s="112"/>
    </row>
    <row r="40" spans="1:6" ht="18" customHeight="1">
      <c r="A40" s="81" t="s">
        <v>131</v>
      </c>
      <c r="B40" s="21">
        <v>59640</v>
      </c>
      <c r="C40" s="19"/>
      <c r="D40" s="19">
        <f t="shared" si="1"/>
        <v>59640</v>
      </c>
      <c r="E40" s="108"/>
      <c r="F40" s="27"/>
    </row>
    <row r="41" spans="1:6" ht="14.25" customHeight="1">
      <c r="A41" s="115"/>
      <c r="B41" s="21"/>
      <c r="C41" s="19"/>
      <c r="D41" s="19"/>
      <c r="E41" s="108"/>
      <c r="F41" s="29"/>
    </row>
    <row r="42" spans="1:6" ht="18" customHeight="1" thickBot="1">
      <c r="A42" s="116" t="s">
        <v>132</v>
      </c>
      <c r="B42" s="117">
        <f>B34+B32</f>
        <v>276662</v>
      </c>
      <c r="C42" s="117">
        <f>C34+C32</f>
        <v>-26400</v>
      </c>
      <c r="D42" s="98">
        <f>B42+C42</f>
        <v>250262</v>
      </c>
      <c r="E42" s="118"/>
      <c r="F42" s="29"/>
    </row>
    <row r="43" spans="1:4" ht="21.75" customHeight="1">
      <c r="A43" s="32"/>
      <c r="B43" s="32"/>
      <c r="C43" s="32"/>
      <c r="D43" s="32"/>
    </row>
    <row r="44" spans="2:4" ht="14.25">
      <c r="B44" s="33"/>
      <c r="C44" s="33"/>
      <c r="D44" s="33"/>
    </row>
    <row r="45" spans="2:4" ht="14.25">
      <c r="B45" s="33"/>
      <c r="C45" s="33"/>
      <c r="D45" s="33"/>
    </row>
    <row r="46" spans="2:4" ht="14.25">
      <c r="B46" s="30"/>
      <c r="C46" s="30"/>
      <c r="D46" s="30"/>
    </row>
    <row r="47" spans="2:4" ht="14.25">
      <c r="B47" s="30"/>
      <c r="C47" s="30"/>
      <c r="D47" s="30"/>
    </row>
  </sheetData>
  <sheetProtection/>
  <mergeCells count="1">
    <mergeCell ref="A2:E2"/>
  </mergeCells>
  <printOptions horizontalCentered="1"/>
  <pageMargins left="0.59" right="0.59" top="0.48" bottom="0.5" header="0.24" footer="0.2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枣庄市财政局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于明</dc:creator>
  <cp:keywords/>
  <dc:description/>
  <cp:lastModifiedBy>孙敏</cp:lastModifiedBy>
  <cp:lastPrinted>2015-12-10T08:06:50Z</cp:lastPrinted>
  <dcterms:created xsi:type="dcterms:W3CDTF">2000-04-07T09:16:19Z</dcterms:created>
  <dcterms:modified xsi:type="dcterms:W3CDTF">2015-12-10T08:50:44Z</dcterms:modified>
  <cp:category/>
  <cp:version/>
  <cp:contentType/>
  <cp:contentStatus/>
</cp:coreProperties>
</file>