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1720" windowHeight="12615" firstSheet="3" activeTab="5"/>
  </bookViews>
  <sheets>
    <sheet name="NRWNBB" sheetId="89" state="veryHidden" r:id="rId1"/>
    <sheet name="GAPEVW" sheetId="88" state="veryHidden" r:id="rId2"/>
    <sheet name="表1市级一般公共预算收入调整草案" sheetId="100" r:id="rId3"/>
    <sheet name="表2市级一般公共预算支出调整草案" sheetId="70" r:id="rId4"/>
    <sheet name="表3市级政府性基金收入调整草案" sheetId="137" r:id="rId5"/>
    <sheet name="表4市级政府性基金支出调整草案" sheetId="138" r:id="rId6"/>
    <sheet name="表5市级国有资本经营预算" sheetId="155" r:id="rId7"/>
    <sheet name="表6市级社保基金收入调整" sheetId="152" r:id="rId8"/>
    <sheet name="表7市级社保基金支出调整" sheetId="153" r:id="rId9"/>
    <sheet name="表8市级社保基金结余调整" sheetId="154" r:id="rId10"/>
  </sheets>
  <definedNames>
    <definedName name="_xlnm.Print_Area" localSheetId="2">表1市级一般公共预算收入调整草案!$A$1:$E$32</definedName>
    <definedName name="_xlnm.Print_Area" localSheetId="3">表2市级一般公共预算支出调整草案!$A$1:$E$40</definedName>
    <definedName name="_xlnm.Print_Area" localSheetId="7">表6市级社保基金收入调整!$A$1:$E$41</definedName>
  </definedNames>
  <calcPr calcId="144525"/>
</workbook>
</file>

<file path=xl/calcChain.xml><?xml version="1.0" encoding="utf-8"?>
<calcChain xmlns="http://schemas.openxmlformats.org/spreadsheetml/2006/main">
  <c r="C27" i="138" l="1"/>
  <c r="C38" i="70" l="1"/>
  <c r="C10" i="152" l="1"/>
  <c r="C9" i="152"/>
  <c r="C7" i="152"/>
  <c r="C10" i="153"/>
  <c r="C5" i="153"/>
  <c r="C9" i="153"/>
  <c r="C8" i="153"/>
  <c r="C7" i="153"/>
  <c r="C6" i="153"/>
  <c r="D5" i="153"/>
  <c r="D18" i="154" l="1"/>
  <c r="D17" i="154"/>
  <c r="D16" i="154"/>
  <c r="D15" i="154"/>
  <c r="D14" i="154"/>
  <c r="D13" i="154"/>
  <c r="C11" i="152"/>
  <c r="C8" i="152"/>
  <c r="C6" i="152"/>
  <c r="D11" i="154" l="1"/>
  <c r="D10" i="154"/>
  <c r="D9" i="154"/>
  <c r="D8" i="154"/>
  <c r="D7" i="154"/>
  <c r="D6" i="154"/>
  <c r="B7" i="153"/>
  <c r="B8" i="153"/>
  <c r="D8" i="153" s="1"/>
  <c r="D35" i="153"/>
  <c r="D34" i="153"/>
  <c r="D33" i="153"/>
  <c r="D32" i="153"/>
  <c r="D31" i="153"/>
  <c r="D30" i="153"/>
  <c r="D29" i="153"/>
  <c r="D28" i="153"/>
  <c r="D27" i="153"/>
  <c r="D26" i="153"/>
  <c r="D25" i="153"/>
  <c r="D24" i="153"/>
  <c r="D23" i="153"/>
  <c r="D22" i="153"/>
  <c r="D21" i="153"/>
  <c r="D20" i="153"/>
  <c r="D19" i="153"/>
  <c r="D18" i="153"/>
  <c r="D17" i="153"/>
  <c r="D16" i="153"/>
  <c r="D15" i="153"/>
  <c r="D14" i="153"/>
  <c r="D13" i="153"/>
  <c r="D12" i="153"/>
  <c r="D11" i="153"/>
  <c r="B10" i="153"/>
  <c r="D10" i="153" s="1"/>
  <c r="B9" i="153"/>
  <c r="D9" i="153" s="1"/>
  <c r="D7" i="153"/>
  <c r="B6" i="153"/>
  <c r="D6" i="153" s="1"/>
  <c r="B8" i="152"/>
  <c r="D40" i="152"/>
  <c r="D39" i="152"/>
  <c r="D38" i="152"/>
  <c r="D37" i="152"/>
  <c r="D36" i="152"/>
  <c r="D35" i="152"/>
  <c r="D34" i="152"/>
  <c r="D33" i="152"/>
  <c r="D32" i="152"/>
  <c r="D31" i="152"/>
  <c r="D30" i="152"/>
  <c r="D29" i="152"/>
  <c r="D28" i="152"/>
  <c r="D27" i="152"/>
  <c r="D26" i="152"/>
  <c r="D25" i="152"/>
  <c r="D24" i="152"/>
  <c r="D23" i="152"/>
  <c r="D22" i="152"/>
  <c r="D21" i="152"/>
  <c r="D20" i="152"/>
  <c r="D19" i="152"/>
  <c r="D18" i="152"/>
  <c r="D17" i="152"/>
  <c r="D16" i="152"/>
  <c r="D15" i="152"/>
  <c r="D14" i="152"/>
  <c r="D13" i="152"/>
  <c r="D12" i="152"/>
  <c r="D9" i="152"/>
  <c r="D6" i="152"/>
  <c r="D11" i="152"/>
  <c r="B11" i="152"/>
  <c r="B10" i="152"/>
  <c r="D8" i="152"/>
  <c r="B7" i="152"/>
  <c r="D7" i="152" s="1"/>
  <c r="D12" i="154"/>
  <c r="C12" i="154"/>
  <c r="B12" i="154"/>
  <c r="D5" i="154"/>
  <c r="C5" i="154"/>
  <c r="B5" i="154"/>
  <c r="D10" i="152" l="1"/>
  <c r="B32" i="100"/>
  <c r="B16" i="137" l="1"/>
  <c r="C21" i="138"/>
  <c r="D26" i="138"/>
  <c r="C12" i="138"/>
  <c r="C8" i="138"/>
  <c r="D10" i="138"/>
  <c r="D11" i="138"/>
  <c r="D13" i="138"/>
  <c r="D14" i="138"/>
  <c r="D16" i="138"/>
  <c r="D18" i="138"/>
  <c r="D19" i="138"/>
  <c r="D20" i="138"/>
  <c r="D23" i="138"/>
  <c r="D24" i="138"/>
  <c r="D25" i="138"/>
  <c r="D27" i="138"/>
  <c r="D28" i="138"/>
  <c r="D6" i="138"/>
  <c r="D7" i="138"/>
  <c r="D5" i="138"/>
  <c r="B22" i="138"/>
  <c r="D22" i="138" s="1"/>
  <c r="B21" i="138"/>
  <c r="B15" i="138"/>
  <c r="B12" i="138" s="1"/>
  <c r="B9" i="138"/>
  <c r="B8" i="138" s="1"/>
  <c r="B17" i="138" s="1"/>
  <c r="D15" i="138" l="1"/>
  <c r="D8" i="138"/>
  <c r="D9" i="138"/>
  <c r="D12" i="138"/>
  <c r="D21" i="138"/>
  <c r="C17" i="138"/>
  <c r="D17" i="138" s="1"/>
  <c r="B29" i="138"/>
  <c r="C25" i="137"/>
  <c r="D29" i="138" l="1"/>
  <c r="C29" i="138"/>
  <c r="C23" i="137"/>
  <c r="D27" i="70"/>
  <c r="D29" i="70" s="1"/>
  <c r="C29" i="70"/>
  <c r="D37" i="70"/>
  <c r="B29" i="70"/>
  <c r="C5" i="155"/>
  <c r="C13" i="155" s="1"/>
  <c r="C16" i="155" s="1"/>
  <c r="D5" i="155"/>
  <c r="D13" i="155" s="1"/>
  <c r="D16" i="155" s="1"/>
  <c r="C22" i="155"/>
  <c r="C25" i="155" s="1"/>
  <c r="D22" i="155"/>
  <c r="B22" i="155"/>
  <c r="B25" i="155" s="1"/>
  <c r="B5" i="155"/>
  <c r="B13" i="155" s="1"/>
  <c r="B16" i="155" s="1"/>
  <c r="C34" i="70"/>
  <c r="D21" i="137"/>
  <c r="D22" i="137"/>
  <c r="D23" i="137"/>
  <c r="D24" i="137"/>
  <c r="D25" i="137"/>
  <c r="D6" i="137"/>
  <c r="D7" i="137"/>
  <c r="D8" i="137"/>
  <c r="D10" i="137"/>
  <c r="D5" i="137"/>
  <c r="C19" i="137"/>
  <c r="D36" i="70"/>
  <c r="D35" i="70"/>
  <c r="D32" i="70"/>
  <c r="D31" i="70" s="1"/>
  <c r="D6" i="70"/>
  <c r="D7" i="70"/>
  <c r="D9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5" i="70"/>
  <c r="C31" i="70"/>
  <c r="C40" i="70" s="1"/>
  <c r="D25" i="100"/>
  <c r="D26" i="100"/>
  <c r="D27" i="100"/>
  <c r="D28" i="100"/>
  <c r="D29" i="100"/>
  <c r="D24" i="100"/>
  <c r="C23" i="100"/>
  <c r="C32" i="100" s="1"/>
  <c r="D15" i="100"/>
  <c r="D16" i="100"/>
  <c r="D17" i="100"/>
  <c r="D18" i="100"/>
  <c r="D19" i="100"/>
  <c r="D7" i="100"/>
  <c r="D8" i="100"/>
  <c r="D9" i="100"/>
  <c r="D10" i="100"/>
  <c r="D11" i="100"/>
  <c r="D12" i="100"/>
  <c r="D6" i="100"/>
  <c r="B20" i="137"/>
  <c r="D20" i="137" s="1"/>
  <c r="D19" i="137" s="1"/>
  <c r="B19" i="137"/>
  <c r="D9" i="137"/>
  <c r="D30" i="100"/>
  <c r="D14" i="100"/>
  <c r="B5" i="100"/>
  <c r="D38" i="70"/>
  <c r="B34" i="70"/>
  <c r="B31" i="70"/>
  <c r="D8" i="70"/>
  <c r="D5" i="100"/>
  <c r="D16" i="137" l="1"/>
  <c r="D28" i="137" s="1"/>
  <c r="B40" i="70"/>
  <c r="D23" i="100"/>
  <c r="D13" i="100"/>
  <c r="D21" i="100" s="1"/>
  <c r="D25" i="155"/>
  <c r="B28" i="137"/>
  <c r="D34" i="70"/>
  <c r="D10" i="70"/>
  <c r="B13" i="100"/>
  <c r="B21" i="100" s="1"/>
  <c r="B23" i="100"/>
  <c r="C28" i="137"/>
  <c r="D40" i="70" l="1"/>
  <c r="D32" i="100"/>
</calcChain>
</file>

<file path=xl/comments1.xml><?xml version="1.0" encoding="utf-8"?>
<comments xmlns="http://schemas.openxmlformats.org/spreadsheetml/2006/main">
  <authors>
    <author>Administrator</author>
  </authors>
  <commentList>
    <comment ref="D2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国资344,预算稳定调节基金58000</t>
        </r>
      </text>
    </comment>
  </commentList>
</comments>
</file>

<file path=xl/sharedStrings.xml><?xml version="1.0" encoding="utf-8"?>
<sst xmlns="http://schemas.openxmlformats.org/spreadsheetml/2006/main" count="264" uniqueCount="205">
  <si>
    <t>表1</t>
  </si>
  <si>
    <t>单位：万元</t>
  </si>
  <si>
    <t>收 入 项 目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</si>
  <si>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</si>
  <si>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</si>
  <si>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</si>
  <si>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</si>
  <si>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</si>
  <si>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</si>
  <si>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</si>
  <si>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</si>
  <si>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>二、非税收入</t>
  </si>
  <si>
    <t xml:space="preserve">    专项收入</t>
  </si>
  <si>
    <t xml:space="preserve">    行政事业性收费</t>
  </si>
  <si>
    <t xml:space="preserve">    罚没收入</t>
  </si>
  <si>
    <t xml:space="preserve">    国有资源有偿使用收入</t>
  </si>
  <si>
    <t xml:space="preserve">    政府住房基金收入</t>
  </si>
  <si>
    <t xml:space="preserve">    其他收入</t>
  </si>
  <si>
    <t>本年收入合计</t>
  </si>
  <si>
    <t>三、转移性收入</t>
  </si>
  <si>
    <t>返还性收入</t>
  </si>
  <si>
    <t>一般性转移支付收入</t>
  </si>
  <si>
    <t>专项转移支付收入</t>
  </si>
  <si>
    <t>上年结余收入</t>
  </si>
  <si>
    <t>调入资金</t>
  </si>
  <si>
    <t>债务转贷收入</t>
  </si>
  <si>
    <t>表2</t>
  </si>
  <si>
    <t>功能支出项目</t>
  </si>
  <si>
    <t>一、一般公共服务支出</t>
  </si>
  <si>
    <t>二、国防支出</t>
  </si>
  <si>
    <t>三、公共安全支出</t>
  </si>
  <si>
    <t>四、教育支出</t>
  </si>
  <si>
    <t>五、科学技术支出</t>
  </si>
  <si>
    <t>七、社会保障和就业支出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</si>
  <si>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</si>
  <si>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</si>
  <si>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</si>
  <si>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</si>
  <si>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</si>
  <si>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</si>
  <si>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</si>
  <si>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</si>
  <si>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十八、住房保障支出</t>
  </si>
  <si>
    <t>十九、粮油物资储备支出</t>
  </si>
  <si>
    <t>本年支出合计</t>
  </si>
  <si>
    <t>债务还本支出</t>
  </si>
  <si>
    <t>地方政府一般债务还本支出</t>
  </si>
  <si>
    <t>转移性支出</t>
  </si>
  <si>
    <t>结转下年支出</t>
  </si>
  <si>
    <t>支出总计</t>
  </si>
  <si>
    <t>表3</t>
  </si>
  <si>
    <t>上解收入</t>
  </si>
  <si>
    <t>表4</t>
  </si>
  <si>
    <t>备  注</t>
  </si>
  <si>
    <t>转移性收入</t>
  </si>
  <si>
    <t xml:space="preserve">    政府性基金转移收入</t>
  </si>
  <si>
    <t xml:space="preserve">    　政府性基金补助收入</t>
  </si>
  <si>
    <t xml:space="preserve">    上年结余收入</t>
  </si>
  <si>
    <t>一、社会保障和就业</t>
  </si>
  <si>
    <t xml:space="preserve">    政府性基金转移支付</t>
  </si>
  <si>
    <t xml:space="preserve">    　政府性基金补助支出</t>
  </si>
  <si>
    <t xml:space="preserve">    　政府性基金上解支出</t>
  </si>
  <si>
    <t xml:space="preserve">    调出资金</t>
  </si>
  <si>
    <t xml:space="preserve">    年终结转</t>
  </si>
  <si>
    <t xml:space="preserve">    　政府性基金上解收入</t>
  </si>
  <si>
    <t xml:space="preserve">    调入资金</t>
  </si>
  <si>
    <t>其他政府性基金支出</t>
  </si>
  <si>
    <t>彩票公益金安排的支出</t>
  </si>
  <si>
    <t>项      目</t>
  </si>
  <si>
    <t>一、企业职工基本养老保险基金收入</t>
  </si>
  <si>
    <t xml:space="preserve">    其中：保险费收入</t>
  </si>
  <si>
    <t>社会保险基金支出合计</t>
  </si>
  <si>
    <t>其中：社会保险待遇支出</t>
  </si>
  <si>
    <t>上解上级支出</t>
  </si>
  <si>
    <t>一、企业职工基本养老保险基金支出</t>
  </si>
  <si>
    <t xml:space="preserve">    其中：社会保险待遇支出</t>
  </si>
  <si>
    <t xml:space="preserve">          转移支出</t>
  </si>
  <si>
    <t xml:space="preserve">          其他支出</t>
  </si>
  <si>
    <t xml:space="preserve">          上解上级支出</t>
  </si>
  <si>
    <t>一、社会保险基金本年收支结余合计</t>
  </si>
  <si>
    <t xml:space="preserve">  （一）企业职工基本养老保险基金本年收支结余</t>
  </si>
  <si>
    <t>二、社会保险基金年末滚存结余合计</t>
  </si>
  <si>
    <t xml:space="preserve">  （一）企业职工基本养老保险基金年末滚存结余</t>
  </si>
  <si>
    <t>三、职工基本医疗保险基金收入</t>
  </si>
  <si>
    <t>四、工伤保险基金收入</t>
  </si>
  <si>
    <t>五、失业保险基金收入</t>
  </si>
  <si>
    <t>六、生育保险基金收入</t>
  </si>
  <si>
    <t xml:space="preserve">      其他支出</t>
  </si>
  <si>
    <t xml:space="preserve">      转移支出</t>
  </si>
  <si>
    <t xml:space="preserve">      补助下级支出</t>
  </si>
  <si>
    <t xml:space="preserve">      上解上级支出</t>
  </si>
  <si>
    <t>三、职工基本医疗保险基金支出</t>
  </si>
  <si>
    <t>四、工伤保险基金支出</t>
  </si>
  <si>
    <t>五、失业保险基金支出</t>
  </si>
  <si>
    <t xml:space="preserve">          补助下级支出</t>
  </si>
  <si>
    <t>六、生育保险基金支出</t>
  </si>
  <si>
    <t xml:space="preserve">  （三）职工基本医疗保险基金本年收支结余</t>
  </si>
  <si>
    <t xml:space="preserve">  （四）工伤保险基金本年收支结余</t>
  </si>
  <si>
    <t xml:space="preserve">  （五）失业保险基金本年收支结余</t>
  </si>
  <si>
    <t xml:space="preserve">  （六）生育保险基金本年收支结余</t>
  </si>
  <si>
    <t xml:space="preserve">  （三）职工基本医疗保险基金年末滚存结余</t>
  </si>
  <si>
    <t xml:space="preserve">  （四）工伤保险基金年末滚存结余</t>
  </si>
  <si>
    <t xml:space="preserve">  （五）失业保险基金年末滚存结余</t>
  </si>
  <si>
    <t xml:space="preserve">  （六）生育保险基金年末滚存结余</t>
  </si>
  <si>
    <t>备    注</t>
  </si>
  <si>
    <t>收  入  总  计</t>
  </si>
  <si>
    <t>对下转移支付和专款补助</t>
  </si>
  <si>
    <t>转贷区（市）置换债券资金</t>
  </si>
  <si>
    <t>支  出  总  计</t>
  </si>
  <si>
    <t>收 入 总 计</t>
  </si>
  <si>
    <t>大中型水库移民后期扶持基金支出</t>
  </si>
  <si>
    <t>小型水库移民扶助基金支出</t>
  </si>
  <si>
    <t>二、城乡社区支出</t>
  </si>
  <si>
    <t>国有土地收益基金支出</t>
  </si>
  <si>
    <t>农业土地开发资金支出</t>
  </si>
  <si>
    <t>三、其他支出</t>
  </si>
  <si>
    <t>彩票发行销售机构业务费安排的支出</t>
  </si>
  <si>
    <t>注：本表中社会保险基金收入包括社会保险费收入、利息收入、财政补贴收入、转移收入、其他收入，上级补助收入、下级上解收入。</t>
  </si>
  <si>
    <t>调整数</t>
    <phoneticPr fontId="5" type="noConversion"/>
  </si>
  <si>
    <t>年初
预算数</t>
    <phoneticPr fontId="5" type="noConversion"/>
  </si>
  <si>
    <t>调整后
预算数</t>
    <phoneticPr fontId="5" type="noConversion"/>
  </si>
  <si>
    <t xml:space="preserve">    债务转贷收入</t>
    <phoneticPr fontId="5" type="noConversion"/>
  </si>
  <si>
    <t xml:space="preserve">          利息收入</t>
  </si>
  <si>
    <t xml:space="preserve">          财政补贴收入</t>
  </si>
  <si>
    <t xml:space="preserve">          上级补助收入</t>
  </si>
  <si>
    <t xml:space="preserve">          下级上解收入</t>
  </si>
  <si>
    <t xml:space="preserve">         上解上级支出</t>
  </si>
  <si>
    <t xml:space="preserve">  社会保险基金收入合计</t>
  </si>
  <si>
    <t xml:space="preserve">     其中：保险费收入</t>
  </si>
  <si>
    <t xml:space="preserve">         补助下级支出</t>
  </si>
  <si>
    <t>二、机关事业单位基本养老保险基金支出</t>
  </si>
  <si>
    <t xml:space="preserve">  （二）机关事业单位基本养老保险基金本年收支结余</t>
  </si>
  <si>
    <t xml:space="preserve">  （二）机关事业单位基本养老保险基金年末滚存结余</t>
  </si>
  <si>
    <r>
      <t>表</t>
    </r>
    <r>
      <rPr>
        <sz val="10"/>
        <rFont val="Helv"/>
        <family val="2"/>
      </rPr>
      <t>5</t>
    </r>
  </si>
  <si>
    <t>单位：万元　</t>
  </si>
  <si>
    <t>收入项目</t>
  </si>
  <si>
    <t>一、利润收入</t>
  </si>
  <si>
    <t xml:space="preserve">   煤炭企业利润收入</t>
  </si>
  <si>
    <t xml:space="preserve">   建材企业利润收入</t>
  </si>
  <si>
    <t xml:space="preserve">   其他企业利润收入</t>
  </si>
  <si>
    <t>二、股利、股息收入</t>
  </si>
  <si>
    <t>收入合计</t>
  </si>
  <si>
    <t>三、上级补助收入</t>
  </si>
  <si>
    <t>四、上年结余</t>
  </si>
  <si>
    <t>收入总计</t>
  </si>
  <si>
    <t>支出项目</t>
  </si>
  <si>
    <t>一、解决历史遗留问题及改革成本</t>
  </si>
  <si>
    <t>二、国有企业资本金注入</t>
  </si>
  <si>
    <t>三、国有企业政策补贴</t>
  </si>
  <si>
    <t>四、其他国有资本预算支出</t>
  </si>
  <si>
    <t>支出合计</t>
  </si>
  <si>
    <t>五、调出资金</t>
  </si>
  <si>
    <t>六、转移性支出</t>
  </si>
  <si>
    <t>备注</t>
    <phoneticPr fontId="5" type="noConversion"/>
  </si>
  <si>
    <t>年初
预算数</t>
    <phoneticPr fontId="5" type="noConversion"/>
  </si>
  <si>
    <t>调整数</t>
    <phoneticPr fontId="5" type="noConversion"/>
  </si>
  <si>
    <t>2019年枣庄市市级一般公共预算收入调整表（草案）</t>
    <phoneticPr fontId="5" type="noConversion"/>
  </si>
  <si>
    <t>2019年市级一般公共预算支出调整表（草案）</t>
    <phoneticPr fontId="5" type="noConversion"/>
  </si>
  <si>
    <t>2019年市级政府性基金预算收入调整表（草案）</t>
    <phoneticPr fontId="5" type="noConversion"/>
  </si>
  <si>
    <t>2019年市级国有资本经营预算收支预算调整表（草案）</t>
    <phoneticPr fontId="5" type="noConversion"/>
  </si>
  <si>
    <t>六、文化旅游体育与传媒支出</t>
  </si>
  <si>
    <t>八、卫生健康支出</t>
  </si>
  <si>
    <t>十七、自然资源海洋气象等支出</t>
  </si>
  <si>
    <t>二十、灾害防治及应急管理</t>
  </si>
  <si>
    <t>二十一、预备费</t>
  </si>
  <si>
    <t>二十二、债务付息支出</t>
  </si>
  <si>
    <t>二十三、其他支出</t>
  </si>
  <si>
    <t>调整后
预算数</t>
    <phoneticPr fontId="5" type="noConversion"/>
  </si>
  <si>
    <t>一、国有土地收益基金收入</t>
  </si>
  <si>
    <t>二、农业土地开发资金收入</t>
  </si>
  <si>
    <t xml:space="preserve">  其中：土地出让价款收入</t>
  </si>
  <si>
    <t>四、彩票公益金收入</t>
  </si>
  <si>
    <t>五、彩票销售机构发行费收入</t>
  </si>
  <si>
    <t>六、其他政府性基金收入</t>
  </si>
  <si>
    <r>
      <t>项</t>
    </r>
    <r>
      <rPr>
        <sz val="10"/>
        <rFont val="Times New Roman"/>
        <family val="1"/>
      </rPr>
      <t xml:space="preserve">          </t>
    </r>
    <r>
      <rPr>
        <sz val="10"/>
        <rFont val="宋体"/>
        <family val="3"/>
        <charset val="134"/>
      </rPr>
      <t>目</t>
    </r>
  </si>
  <si>
    <t>上级专款</t>
    <phoneticPr fontId="5" type="noConversion"/>
  </si>
  <si>
    <t>2019年市级政府性基金预算支出调整表（草案）</t>
    <phoneticPr fontId="5" type="noConversion"/>
  </si>
  <si>
    <t>调整数</t>
    <phoneticPr fontId="5" type="noConversion"/>
  </si>
  <si>
    <t>年初
预算数</t>
    <phoneticPr fontId="5" type="noConversion"/>
  </si>
  <si>
    <t>年初
预算数</t>
    <phoneticPr fontId="5" type="noConversion"/>
  </si>
  <si>
    <r>
      <t>备</t>
    </r>
    <r>
      <rPr>
        <sz val="10"/>
        <rFont val="Times New Roman"/>
        <family val="1"/>
      </rPr>
      <t xml:space="preserve">           </t>
    </r>
    <r>
      <rPr>
        <sz val="10"/>
        <rFont val="宋体"/>
        <family val="3"/>
        <charset val="134"/>
      </rPr>
      <t>注</t>
    </r>
  </si>
  <si>
    <t>年初
预算数</t>
    <phoneticPr fontId="5" type="noConversion"/>
  </si>
  <si>
    <t xml:space="preserve">   电力企业利润收入</t>
    <phoneticPr fontId="5" type="noConversion"/>
  </si>
  <si>
    <t>追加财金控股集团注册资本金</t>
    <phoneticPr fontId="5" type="noConversion"/>
  </si>
  <si>
    <t>一般债务转贷支出</t>
    <phoneticPr fontId="5" type="noConversion"/>
  </si>
  <si>
    <t>国有土地使用权出让收入安排的支出</t>
    <phoneticPr fontId="5" type="noConversion"/>
  </si>
  <si>
    <t>地方政府专项债务还本支出</t>
    <phoneticPr fontId="5" type="noConversion"/>
  </si>
  <si>
    <t xml:space="preserve">    债务转贷支出</t>
    <phoneticPr fontId="5" type="noConversion"/>
  </si>
  <si>
    <t>表6</t>
  </si>
  <si>
    <t>调整数</t>
  </si>
  <si>
    <t>年初
预算数</t>
    <phoneticPr fontId="5" type="noConversion"/>
  </si>
  <si>
    <t>表7</t>
  </si>
  <si>
    <t>表8</t>
  </si>
  <si>
    <t>年初
预算数</t>
    <phoneticPr fontId="5" type="noConversion"/>
  </si>
  <si>
    <t>二、机关事业单位基本养老保险基金收入</t>
  </si>
  <si>
    <t>调整后
预算数</t>
    <phoneticPr fontId="5" type="noConversion"/>
  </si>
  <si>
    <t>调整后
预算数</t>
    <phoneticPr fontId="5" type="noConversion"/>
  </si>
  <si>
    <t>备注</t>
    <phoneticPr fontId="5" type="noConversion"/>
  </si>
  <si>
    <t>2019年市级社会保险基金预算收入调整表（草案）</t>
    <phoneticPr fontId="5" type="noConversion"/>
  </si>
  <si>
    <t>2019年市级社会保险基金预算支出调整表（草案）</t>
    <phoneticPr fontId="5" type="noConversion"/>
  </si>
  <si>
    <t>2019年市级社会保险基金预算结余调整表（草案）</t>
    <phoneticPr fontId="5" type="noConversion"/>
  </si>
  <si>
    <t>备注</t>
    <phoneticPr fontId="5" type="noConversion"/>
  </si>
  <si>
    <t>单位：万元</t>
    <phoneticPr fontId="5" type="noConversion"/>
  </si>
  <si>
    <t xml:space="preserve">          下级上解收入</t>
    <phoneticPr fontId="5" type="noConversion"/>
  </si>
  <si>
    <t>三、国有土地使用权出让收入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</si>
</sst>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78" formatCode="0_ "/>
    <numFmt numFmtId="179" formatCode="0.0_ "/>
    <numFmt numFmtId="180" formatCode="0.00_ "/>
    <numFmt numFmtId="181" formatCode="0_);[Red]\(0\)"/>
  </numFmts>
  <fonts count="32">
    <font>
      <sz val="12"/>
      <name val="宋体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name val="Courier"/>
      <family val="3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Helv"/>
      <family val="2"/>
    </font>
    <font>
      <sz val="11"/>
      <name val="Helv"/>
      <family val="2"/>
    </font>
    <font>
      <sz val="16"/>
      <name val="方正小标宋简体"/>
      <family val="3"/>
      <charset val="134"/>
    </font>
    <font>
      <sz val="10"/>
      <color indexed="8"/>
      <name val="宋体"/>
      <family val="3"/>
      <charset val="134"/>
    </font>
    <font>
      <sz val="8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name val="宋体"/>
      <family val="3"/>
      <charset val="134"/>
    </font>
    <font>
      <b/>
      <sz val="20"/>
      <name val="方正小标宋简体"/>
      <family val="3"/>
      <charset val="134"/>
    </font>
    <font>
      <sz val="20"/>
      <name val="方正小标宋简体"/>
      <family val="3"/>
      <charset val="134"/>
    </font>
    <font>
      <sz val="12"/>
      <name val="方正小标宋简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方正小标宋简体"/>
      <family val="3"/>
      <charset val="134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1" fillId="0" borderId="0"/>
    <xf numFmtId="9" fontId="1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9" fillId="0" borderId="0"/>
  </cellStyleXfs>
  <cellXfs count="207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78" fontId="0" fillId="0" borderId="0" xfId="0" applyNumberFormat="1" applyFont="1" applyFill="1" applyAlignment="1" applyProtection="1">
      <alignment horizontal="right" vertical="center"/>
      <protection locked="0"/>
    </xf>
    <xf numFmtId="181" fontId="0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1" fontId="0" fillId="0" borderId="0" xfId="0" applyNumberFormat="1" applyFont="1" applyFill="1"/>
    <xf numFmtId="0" fontId="12" fillId="0" borderId="0" xfId="0" applyFont="1" applyFill="1"/>
    <xf numFmtId="1" fontId="12" fillId="0" borderId="0" xfId="0" applyNumberFormat="1" applyFont="1" applyFill="1"/>
    <xf numFmtId="0" fontId="12" fillId="0" borderId="0" xfId="0" applyFont="1" applyFill="1" applyAlignment="1" applyProtection="1">
      <alignment vertical="center"/>
      <protection locked="0"/>
    </xf>
    <xf numFmtId="181" fontId="12" fillId="0" borderId="0" xfId="0" applyNumberFormat="1" applyFont="1" applyFill="1" applyAlignment="1" applyProtection="1">
      <alignment vertical="center"/>
      <protection locked="0"/>
    </xf>
    <xf numFmtId="178" fontId="12" fillId="0" borderId="0" xfId="0" applyNumberFormat="1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180" fontId="11" fillId="0" borderId="0" xfId="11" applyNumberFormat="1" applyAlignment="1">
      <alignment horizontal="center" vertical="center"/>
    </xf>
    <xf numFmtId="178" fontId="11" fillId="0" borderId="0" xfId="11" applyNumberFormat="1" applyAlignment="1">
      <alignment horizontal="center" vertical="center"/>
    </xf>
    <xf numFmtId="178" fontId="4" fillId="0" borderId="0" xfId="10" applyNumberFormat="1" applyFont="1" applyFill="1" applyAlignment="1">
      <alignment horizontal="left" vertical="center"/>
    </xf>
    <xf numFmtId="178" fontId="4" fillId="0" borderId="0" xfId="11" applyNumberFormat="1" applyFont="1" applyFill="1" applyBorder="1" applyAlignment="1">
      <alignment horizontal="left" vertical="center"/>
    </xf>
    <xf numFmtId="0" fontId="4" fillId="0" borderId="0" xfId="11" applyFont="1" applyFill="1" applyBorder="1" applyAlignment="1">
      <alignment horizontal="left" vertical="center"/>
    </xf>
    <xf numFmtId="0" fontId="14" fillId="0" borderId="0" xfId="11" applyFont="1" applyFill="1" applyBorder="1" applyAlignment="1">
      <alignment horizontal="right" vertical="center"/>
    </xf>
    <xf numFmtId="178" fontId="2" fillId="0" borderId="0" xfId="11" applyNumberFormat="1" applyFont="1" applyFill="1" applyAlignment="1">
      <alignment horizontal="right" vertical="center"/>
    </xf>
    <xf numFmtId="0" fontId="13" fillId="0" borderId="0" xfId="11" applyFont="1" applyFill="1" applyBorder="1" applyAlignment="1">
      <alignment vertical="center"/>
    </xf>
    <xf numFmtId="178" fontId="11" fillId="0" borderId="0" xfId="11" applyNumberFormat="1" applyFill="1" applyBorder="1" applyAlignment="1">
      <alignment horizontal="center" vertical="center"/>
    </xf>
    <xf numFmtId="0" fontId="11" fillId="0" borderId="0" xfId="11" applyFill="1" applyBorder="1" applyAlignment="1">
      <alignment vertical="center"/>
    </xf>
    <xf numFmtId="0" fontId="2" fillId="0" borderId="0" xfId="0" applyFont="1" applyFill="1" applyAlignment="1"/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5" fillId="0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179" fontId="2" fillId="0" borderId="1" xfId="0" applyNumberFormat="1" applyFont="1" applyFill="1" applyBorder="1" applyAlignment="1" applyProtection="1">
      <alignment horizontal="center" vertical="center"/>
      <protection locked="0"/>
    </xf>
    <xf numFmtId="179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181" fontId="0" fillId="0" borderId="0" xfId="0" applyNumberFormat="1" applyFont="1" applyFill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179" fontId="19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right" vertical="center" shrinkToFit="1"/>
      <protection locked="0"/>
    </xf>
    <xf numFmtId="179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179" fontId="19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indent="2" shrinkToFit="1"/>
      <protection locked="0"/>
    </xf>
    <xf numFmtId="0" fontId="2" fillId="0" borderId="1" xfId="0" applyFont="1" applyFill="1" applyBorder="1" applyAlignment="1" applyProtection="1">
      <alignment horizontal="left" vertical="center" indent="2" shrinkToFi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right" vertical="center" shrinkToFit="1"/>
      <protection locked="0"/>
    </xf>
    <xf numFmtId="179" fontId="2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right" vertical="center" shrinkToFit="1"/>
      <protection locked="0"/>
    </xf>
    <xf numFmtId="0" fontId="2" fillId="0" borderId="4" xfId="8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" fontId="2" fillId="0" borderId="10" xfId="8" applyNumberFormat="1" applyFont="1" applyFill="1" applyBorder="1" applyAlignment="1">
      <alignment horizontal="right" vertical="center"/>
    </xf>
    <xf numFmtId="1" fontId="2" fillId="0" borderId="5" xfId="8" applyNumberFormat="1" applyFont="1" applyFill="1" applyBorder="1" applyAlignment="1">
      <alignment horizontal="right" vertical="center"/>
    </xf>
    <xf numFmtId="0" fontId="2" fillId="0" borderId="6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" fontId="2" fillId="0" borderId="1" xfId="8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1" fontId="2" fillId="0" borderId="1" xfId="8" applyNumberFormat="1" applyFont="1" applyFill="1" applyBorder="1" applyAlignment="1">
      <alignment horizontal="right" vertical="center"/>
    </xf>
    <xf numFmtId="1" fontId="2" fillId="0" borderId="1" xfId="8" applyNumberFormat="1" applyFont="1" applyFill="1" applyBorder="1" applyAlignment="1">
      <alignment horizontal="left" vertical="center"/>
    </xf>
    <xf numFmtId="1" fontId="2" fillId="0" borderId="1" xfId="8" applyNumberFormat="1" applyFont="1" applyBorder="1" applyAlignment="1">
      <alignment horizontal="left" vertical="center" indent="1"/>
    </xf>
    <xf numFmtId="1" fontId="2" fillId="0" borderId="2" xfId="8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1" fontId="2" fillId="0" borderId="7" xfId="8" applyNumberFormat="1" applyFont="1" applyFill="1" applyBorder="1" applyAlignment="1">
      <alignment horizontal="right" vertical="center"/>
    </xf>
    <xf numFmtId="1" fontId="2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1" fontId="2" fillId="0" borderId="0" xfId="8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6" xfId="8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 applyProtection="1">
      <alignment horizontal="left" vertical="center" indent="1"/>
      <protection locked="0"/>
    </xf>
    <xf numFmtId="1" fontId="2" fillId="0" borderId="1" xfId="0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left" vertical="center" indent="2"/>
    </xf>
    <xf numFmtId="1" fontId="2" fillId="0" borderId="3" xfId="0" applyNumberFormat="1" applyFont="1" applyFill="1" applyBorder="1" applyAlignment="1">
      <alignment horizontal="left" vertical="center" indent="2"/>
    </xf>
    <xf numFmtId="1" fontId="2" fillId="0" borderId="8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3" fontId="2" fillId="0" borderId="1" xfId="1" applyNumberFormat="1" applyFont="1" applyFill="1" applyBorder="1" applyAlignment="1" applyProtection="1">
      <alignment vertical="center" wrapText="1"/>
    </xf>
    <xf numFmtId="17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81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vertical="center" shrinkToFit="1"/>
      <protection locked="0"/>
    </xf>
    <xf numFmtId="3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178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178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2" xfId="0" applyNumberFormat="1" applyFont="1" applyFill="1" applyBorder="1" applyAlignment="1" applyProtection="1">
      <alignment vertical="center" shrinkToFit="1"/>
      <protection locked="0"/>
    </xf>
    <xf numFmtId="3" fontId="2" fillId="0" borderId="6" xfId="0" applyNumberFormat="1" applyFont="1" applyFill="1" applyBorder="1" applyAlignment="1" applyProtection="1">
      <alignment vertical="center" shrinkToFi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4" xfId="0" applyNumberFormat="1" applyFont="1" applyFill="1" applyBorder="1" applyAlignment="1" applyProtection="1">
      <alignment horizontal="left" vertical="center" indent="1" shrinkToFit="1"/>
      <protection locked="0"/>
    </xf>
    <xf numFmtId="3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3" fontId="2" fillId="0" borderId="8" xfId="0" applyNumberFormat="1" applyFont="1" applyFill="1" applyBorder="1" applyAlignment="1" applyProtection="1">
      <alignment vertical="center" shrinkToFit="1"/>
      <protection locked="0"/>
    </xf>
    <xf numFmtId="178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2" fillId="0" borderId="12" xfId="0" applyNumberFormat="1" applyFont="1" applyFill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>
      <alignment vertical="center"/>
    </xf>
    <xf numFmtId="180" fontId="21" fillId="0" borderId="0" xfId="11" applyNumberFormat="1" applyFont="1" applyAlignment="1">
      <alignment horizontal="left" vertical="center"/>
    </xf>
    <xf numFmtId="178" fontId="21" fillId="0" borderId="0" xfId="11" applyNumberFormat="1" applyFont="1" applyAlignment="1">
      <alignment horizontal="left" vertical="center"/>
    </xf>
    <xf numFmtId="0" fontId="22" fillId="0" borderId="0" xfId="7" applyFont="1" applyFill="1" applyAlignment="1" applyProtection="1">
      <alignment horizontal="center" vertical="center"/>
      <protection locked="0"/>
    </xf>
    <xf numFmtId="0" fontId="23" fillId="0" borderId="0" xfId="7" applyFont="1" applyFill="1" applyAlignment="1" applyProtection="1">
      <alignment horizontal="center" vertical="center"/>
      <protection locked="0"/>
    </xf>
    <xf numFmtId="0" fontId="24" fillId="0" borderId="0" xfId="7" applyFont="1" applyFill="1" applyAlignment="1" applyProtection="1">
      <alignment horizontal="center" vertical="center"/>
      <protection locked="0"/>
    </xf>
    <xf numFmtId="178" fontId="25" fillId="0" borderId="1" xfId="11" applyNumberFormat="1" applyFont="1" applyBorder="1" applyAlignment="1">
      <alignment horizontal="center" vertical="center" wrapText="1"/>
    </xf>
    <xf numFmtId="178" fontId="26" fillId="0" borderId="1" xfId="15" applyNumberFormat="1" applyFont="1" applyBorder="1" applyAlignment="1">
      <alignment horizontal="center" vertical="center" wrapText="1"/>
    </xf>
    <xf numFmtId="178" fontId="26" fillId="0" borderId="1" xfId="11" applyNumberFormat="1" applyFont="1" applyBorder="1" applyAlignment="1">
      <alignment horizontal="center" vertical="center"/>
    </xf>
    <xf numFmtId="178" fontId="26" fillId="0" borderId="3" xfId="11" applyNumberFormat="1" applyFont="1" applyBorder="1" applyAlignment="1">
      <alignment horizontal="center" vertical="center"/>
    </xf>
    <xf numFmtId="178" fontId="25" fillId="0" borderId="3" xfId="11" applyNumberFormat="1" applyFont="1" applyBorder="1" applyAlignment="1">
      <alignment horizontal="center" vertical="center" wrapText="1"/>
    </xf>
    <xf numFmtId="0" fontId="27" fillId="0" borderId="0" xfId="11" applyFont="1" applyAlignment="1">
      <alignment vertical="center"/>
    </xf>
    <xf numFmtId="0" fontId="21" fillId="0" borderId="0" xfId="9" applyFont="1" applyFill="1" applyAlignment="1" applyProtection="1">
      <alignment horizontal="center" vertical="center" wrapText="1"/>
      <protection locked="0"/>
    </xf>
    <xf numFmtId="0" fontId="30" fillId="0" borderId="0" xfId="7" applyFont="1" applyFill="1" applyAlignment="1" applyProtection="1">
      <alignment horizontal="center" vertical="center"/>
      <protection locked="0"/>
    </xf>
    <xf numFmtId="178" fontId="25" fillId="0" borderId="1" xfId="11" applyNumberFormat="1" applyFont="1" applyFill="1" applyBorder="1" applyAlignment="1">
      <alignment horizontal="center" vertical="center" wrapText="1"/>
    </xf>
    <xf numFmtId="178" fontId="26" fillId="0" borderId="2" xfId="15" applyNumberFormat="1" applyFont="1" applyBorder="1" applyAlignment="1">
      <alignment horizontal="center" vertical="center" wrapText="1"/>
    </xf>
    <xf numFmtId="178" fontId="25" fillId="0" borderId="2" xfId="11" applyNumberFormat="1" applyFont="1" applyFill="1" applyBorder="1" applyAlignment="1">
      <alignment horizontal="center" vertical="center" wrapText="1"/>
    </xf>
    <xf numFmtId="178" fontId="25" fillId="0" borderId="8" xfId="11" applyNumberFormat="1" applyFont="1" applyFill="1" applyBorder="1" applyAlignment="1">
      <alignment horizontal="center" vertical="center" wrapText="1"/>
    </xf>
    <xf numFmtId="178" fontId="26" fillId="0" borderId="8" xfId="15" applyNumberFormat="1" applyFont="1" applyBorder="1" applyAlignment="1">
      <alignment horizontal="center" vertical="center" wrapText="1"/>
    </xf>
    <xf numFmtId="178" fontId="26" fillId="0" borderId="3" xfId="15" applyNumberFormat="1" applyFont="1" applyBorder="1" applyAlignment="1">
      <alignment horizontal="center" vertical="center" wrapText="1"/>
    </xf>
    <xf numFmtId="178" fontId="26" fillId="0" borderId="1" xfId="15" applyNumberFormat="1" applyFont="1" applyFill="1" applyBorder="1" applyAlignment="1">
      <alignment horizontal="center" vertical="center" wrapText="1"/>
    </xf>
    <xf numFmtId="178" fontId="26" fillId="0" borderId="2" xfId="15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indent="1"/>
    </xf>
    <xf numFmtId="178" fontId="26" fillId="0" borderId="3" xfId="11" applyNumberFormat="1" applyFont="1" applyFill="1" applyBorder="1" applyAlignment="1">
      <alignment horizontal="center" vertical="center" wrapText="1"/>
    </xf>
    <xf numFmtId="178" fontId="31" fillId="0" borderId="1" xfId="11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8" fillId="0" borderId="0" xfId="11" applyFont="1" applyFill="1" applyAlignment="1">
      <alignment horizontal="right" vertical="center"/>
    </xf>
    <xf numFmtId="180" fontId="29" fillId="0" borderId="0" xfId="11" applyNumberFormat="1" applyFont="1" applyFill="1" applyAlignment="1">
      <alignment horizontal="right" vertical="center"/>
    </xf>
    <xf numFmtId="178" fontId="26" fillId="0" borderId="1" xfId="11" applyNumberFormat="1" applyFont="1" applyFill="1" applyBorder="1" applyAlignment="1">
      <alignment horizontal="center" vertical="center" wrapText="1"/>
    </xf>
    <xf numFmtId="178" fontId="26" fillId="0" borderId="3" xfId="15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 wrapText="1"/>
    </xf>
    <xf numFmtId="180" fontId="11" fillId="0" borderId="0" xfId="11" applyNumberFormat="1" applyFill="1" applyAlignment="1">
      <alignment horizontal="center" vertical="center" wrapText="1"/>
    </xf>
    <xf numFmtId="178" fontId="11" fillId="0" borderId="0" xfId="11" applyNumberFormat="1" applyFill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26" fillId="0" borderId="0" xfId="7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80" fontId="2" fillId="0" borderId="9" xfId="11" applyNumberFormat="1" applyFont="1" applyFill="1" applyBorder="1" applyAlignment="1">
      <alignment vertical="center"/>
    </xf>
    <xf numFmtId="0" fontId="2" fillId="0" borderId="0" xfId="10" applyFont="1" applyAlignment="1">
      <alignment horizontal="left" vertical="center"/>
    </xf>
    <xf numFmtId="0" fontId="2" fillId="0" borderId="0" xfId="10" applyFont="1" applyFill="1" applyAlignment="1">
      <alignment horizontal="left" vertical="center"/>
    </xf>
    <xf numFmtId="0" fontId="2" fillId="0" borderId="0" xfId="10" applyFont="1" applyFill="1" applyBorder="1" applyAlignment="1">
      <alignment horizontal="left" vertical="center"/>
    </xf>
    <xf numFmtId="178" fontId="25" fillId="0" borderId="1" xfId="11" applyNumberFormat="1" applyFont="1" applyBorder="1" applyAlignment="1">
      <alignment horizontal="left" vertical="center" wrapText="1"/>
    </xf>
    <xf numFmtId="178" fontId="25" fillId="0" borderId="1" xfId="11" applyNumberFormat="1" applyFont="1" applyBorder="1" applyAlignment="1">
      <alignment horizontal="justify" vertical="center" wrapText="1"/>
    </xf>
    <xf numFmtId="178" fontId="26" fillId="0" borderId="1" xfId="11" applyNumberFormat="1" applyFont="1" applyBorder="1" applyAlignment="1">
      <alignment horizontal="justify" vertical="center" wrapText="1"/>
    </xf>
    <xf numFmtId="178" fontId="25" fillId="0" borderId="1" xfId="11" applyNumberFormat="1" applyFont="1" applyBorder="1" applyAlignment="1">
      <alignment vertical="center" wrapText="1"/>
    </xf>
    <xf numFmtId="178" fontId="26" fillId="0" borderId="1" xfId="11" applyNumberFormat="1" applyFont="1" applyBorder="1" applyAlignment="1">
      <alignment vertical="center"/>
    </xf>
    <xf numFmtId="178" fontId="26" fillId="0" borderId="3" xfId="11" applyNumberFormat="1" applyFont="1" applyBorder="1" applyAlignment="1">
      <alignment vertical="center"/>
    </xf>
    <xf numFmtId="0" fontId="18" fillId="2" borderId="4" xfId="0" applyNumberFormat="1" applyFont="1" applyFill="1" applyBorder="1" applyAlignment="1" applyProtection="1">
      <alignment horizontal="center" vertical="center" shrinkToFit="1"/>
    </xf>
    <xf numFmtId="0" fontId="18" fillId="2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shrinkToFi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vertical="center"/>
    </xf>
    <xf numFmtId="178" fontId="26" fillId="0" borderId="1" xfId="11" applyNumberFormat="1" applyFont="1" applyFill="1" applyBorder="1" applyAlignment="1">
      <alignment horizontal="justify" vertical="center" wrapText="1"/>
    </xf>
    <xf numFmtId="178" fontId="25" fillId="0" borderId="1" xfId="11" applyNumberFormat="1" applyFont="1" applyFill="1" applyBorder="1" applyAlignment="1">
      <alignment horizontal="justify" vertical="center" wrapText="1"/>
    </xf>
    <xf numFmtId="178" fontId="26" fillId="0" borderId="1" xfId="11" applyNumberFormat="1" applyFont="1" applyFill="1" applyBorder="1" applyAlignment="1">
      <alignment vertical="center" wrapText="1"/>
    </xf>
    <xf numFmtId="178" fontId="26" fillId="0" borderId="3" xfId="11" applyNumberFormat="1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vertical="center"/>
    </xf>
    <xf numFmtId="0" fontId="18" fillId="2" borderId="13" xfId="0" applyNumberFormat="1" applyFont="1" applyFill="1" applyBorder="1" applyAlignment="1" applyProtection="1">
      <alignment horizontal="center" vertical="center" shrinkToFit="1"/>
    </xf>
    <xf numFmtId="0" fontId="18" fillId="2" borderId="11" xfId="0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1" fillId="0" borderId="5" xfId="0" applyFont="1" applyBorder="1" applyAlignment="1">
      <alignment vertical="center"/>
    </xf>
    <xf numFmtId="0" fontId="25" fillId="0" borderId="1" xfId="11" applyFont="1" applyFill="1" applyBorder="1" applyAlignment="1">
      <alignment horizontal="justify" vertical="center" wrapText="1"/>
    </xf>
    <xf numFmtId="0" fontId="26" fillId="0" borderId="1" xfId="11" applyFont="1" applyFill="1" applyBorder="1" applyAlignment="1">
      <alignment horizontal="justify" vertical="center" wrapText="1"/>
    </xf>
    <xf numFmtId="0" fontId="26" fillId="0" borderId="1" xfId="11" applyFont="1" applyFill="1" applyBorder="1" applyAlignment="1">
      <alignment vertical="center" wrapText="1"/>
    </xf>
    <xf numFmtId="0" fontId="26" fillId="0" borderId="1" xfId="11" applyFont="1" applyFill="1" applyBorder="1" applyAlignment="1">
      <alignment vertical="center"/>
    </xf>
    <xf numFmtId="178" fontId="11" fillId="0" borderId="1" xfId="0" applyNumberFormat="1" applyFont="1" applyBorder="1" applyAlignment="1">
      <alignment vertical="center"/>
    </xf>
    <xf numFmtId="0" fontId="26" fillId="0" borderId="3" xfId="11" applyFont="1" applyFill="1" applyBorder="1" applyAlignment="1">
      <alignment horizontal="justify" vertical="center" wrapText="1"/>
    </xf>
    <xf numFmtId="178" fontId="11" fillId="0" borderId="3" xfId="0" applyNumberFormat="1" applyFont="1" applyBorder="1" applyAlignment="1">
      <alignment vertical="center"/>
    </xf>
    <xf numFmtId="178" fontId="0" fillId="0" borderId="0" xfId="0" applyNumberForma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vertical="center"/>
    </xf>
    <xf numFmtId="0" fontId="26" fillId="0" borderId="14" xfId="11" applyFont="1" applyBorder="1" applyAlignment="1">
      <alignment horizontal="left" vertical="center" wrapText="1"/>
    </xf>
    <xf numFmtId="0" fontId="17" fillId="0" borderId="0" xfId="7" applyFont="1" applyFill="1" applyAlignment="1" applyProtection="1">
      <alignment horizontal="center" vertical="center"/>
      <protection locked="0"/>
    </xf>
    <xf numFmtId="180" fontId="2" fillId="0" borderId="9" xfId="11" applyNumberFormat="1" applyFont="1" applyFill="1" applyBorder="1" applyAlignment="1">
      <alignment horizontal="center" vertical="center"/>
    </xf>
  </cellXfs>
  <cellStyles count="17">
    <cellStyle name="0,0_x000d__x000a_NA_x000d__x000a_" xfId="1"/>
    <cellStyle name="百分比 2 2" xfId="2"/>
    <cellStyle name="常规" xfId="0" builtinId="0"/>
    <cellStyle name="常规 100" xfId="3"/>
    <cellStyle name="常规 11 3 2" xfId="4"/>
    <cellStyle name="常规 2" xfId="5"/>
    <cellStyle name="常规 2 2" xfId="6"/>
    <cellStyle name="常规_11月小本" xfId="7"/>
    <cellStyle name="常规_2002年地方预算表市级" xfId="8"/>
    <cellStyle name="常规_2009年初两会支出调整后（国库处）" xfId="9"/>
    <cellStyle name="常规_2012年国有资本经营预算报表（只含山东省本级报省人代会审议2）" xfId="10"/>
    <cellStyle name="常规_表262014年山东省社会保险基金预算收支草案表（1月3日）" xfId="11"/>
    <cellStyle name="普通_laroux" xfId="12"/>
    <cellStyle name="千位[0]_d20" xfId="13"/>
    <cellStyle name="千位_d20" xfId="14"/>
    <cellStyle name="千位分隔[0] 2 2" xfId="15"/>
    <cellStyle name="未定义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topLeftCell="A13" zoomScaleNormal="100" workbookViewId="0">
      <selection activeCell="H17" sqref="H17"/>
    </sheetView>
  </sheetViews>
  <sheetFormatPr defaultColWidth="9" defaultRowHeight="14.25"/>
  <cols>
    <col min="1" max="1" width="45" style="30" customWidth="1"/>
    <col min="2" max="3" width="7.875" style="31" customWidth="1"/>
    <col min="4" max="4" width="7.875" style="32" customWidth="1"/>
    <col min="5" max="5" width="9.75" style="22" customWidth="1"/>
    <col min="6" max="16384" width="9" style="22"/>
  </cols>
  <sheetData>
    <row r="1" spans="1:5" ht="21" customHeight="1">
      <c r="A1" s="172" t="s">
        <v>192</v>
      </c>
      <c r="B1" s="25"/>
      <c r="C1" s="26"/>
      <c r="D1" s="27"/>
    </row>
    <row r="2" spans="1:5" ht="26.25" customHeight="1">
      <c r="A2" s="205" t="s">
        <v>200</v>
      </c>
      <c r="B2" s="205"/>
      <c r="C2" s="205"/>
      <c r="D2" s="205"/>
      <c r="E2" s="205"/>
    </row>
    <row r="3" spans="1:5" ht="18" customHeight="1">
      <c r="A3" s="28"/>
      <c r="B3" s="29"/>
      <c r="C3" s="169"/>
      <c r="D3" s="206" t="s">
        <v>1</v>
      </c>
      <c r="E3" s="206"/>
    </row>
    <row r="4" spans="1:5" ht="30" customHeight="1">
      <c r="A4" s="189" t="s">
        <v>68</v>
      </c>
      <c r="B4" s="180" t="s">
        <v>193</v>
      </c>
      <c r="C4" s="180" t="s">
        <v>189</v>
      </c>
      <c r="D4" s="190" t="s">
        <v>196</v>
      </c>
      <c r="E4" s="180" t="s">
        <v>201</v>
      </c>
    </row>
    <row r="5" spans="1:5" ht="40.5" customHeight="1">
      <c r="A5" s="191" t="s">
        <v>79</v>
      </c>
      <c r="B5" s="145">
        <f>SUM(B6:B11)</f>
        <v>35708</v>
      </c>
      <c r="C5" s="145">
        <f>SUM(C6:C11)</f>
        <v>-26454</v>
      </c>
      <c r="D5" s="145">
        <f>SUM(D6:D11)</f>
        <v>9254</v>
      </c>
      <c r="E5" s="192"/>
    </row>
    <row r="6" spans="1:5" ht="40.5" customHeight="1">
      <c r="A6" s="193" t="s">
        <v>80</v>
      </c>
      <c r="B6" s="146">
        <v>-60165</v>
      </c>
      <c r="C6" s="146">
        <v>-22465</v>
      </c>
      <c r="D6" s="138">
        <f t="shared" ref="D6:D18" si="0">SUM(B6:C6)</f>
        <v>-82630</v>
      </c>
      <c r="E6" s="183"/>
    </row>
    <row r="7" spans="1:5" ht="40.5" customHeight="1">
      <c r="A7" s="193" t="s">
        <v>131</v>
      </c>
      <c r="B7" s="146">
        <v>-2297</v>
      </c>
      <c r="C7" s="146">
        <v>-500</v>
      </c>
      <c r="D7" s="138">
        <f t="shared" si="0"/>
        <v>-2797</v>
      </c>
      <c r="E7" s="183"/>
    </row>
    <row r="8" spans="1:5" ht="40.5" customHeight="1">
      <c r="A8" s="193" t="s">
        <v>96</v>
      </c>
      <c r="B8" s="146">
        <v>66042</v>
      </c>
      <c r="C8" s="146">
        <v>3289</v>
      </c>
      <c r="D8" s="138">
        <f t="shared" si="0"/>
        <v>69331</v>
      </c>
      <c r="E8" s="183"/>
    </row>
    <row r="9" spans="1:5" ht="40.5" customHeight="1">
      <c r="A9" s="194" t="s">
        <v>97</v>
      </c>
      <c r="B9" s="146">
        <v>21533</v>
      </c>
      <c r="C9" s="146">
        <v>-3954</v>
      </c>
      <c r="D9" s="138">
        <f t="shared" si="0"/>
        <v>17579</v>
      </c>
      <c r="E9" s="183"/>
    </row>
    <row r="10" spans="1:5" ht="40.5" customHeight="1">
      <c r="A10" s="194" t="s">
        <v>98</v>
      </c>
      <c r="B10" s="146">
        <v>1899</v>
      </c>
      <c r="C10" s="146">
        <v>-2047</v>
      </c>
      <c r="D10" s="138">
        <f t="shared" si="0"/>
        <v>-148</v>
      </c>
      <c r="E10" s="183"/>
    </row>
    <row r="11" spans="1:5" ht="40.5" customHeight="1">
      <c r="A11" s="194" t="s">
        <v>99</v>
      </c>
      <c r="B11" s="146">
        <v>8696</v>
      </c>
      <c r="C11" s="146">
        <v>-777</v>
      </c>
      <c r="D11" s="138">
        <f t="shared" si="0"/>
        <v>7919</v>
      </c>
      <c r="E11" s="183"/>
    </row>
    <row r="12" spans="1:5" ht="40.5" customHeight="1">
      <c r="A12" s="195" t="s">
        <v>81</v>
      </c>
      <c r="B12" s="147">
        <f>B13+B14+B15+B16+B17+B18</f>
        <v>252362</v>
      </c>
      <c r="C12" s="146">
        <f>C13+C14+C15+C16+C17+C18</f>
        <v>14147</v>
      </c>
      <c r="D12" s="138">
        <f>D13+D14+D15+D16+D17+D18</f>
        <v>266509</v>
      </c>
      <c r="E12" s="183"/>
    </row>
    <row r="13" spans="1:5" ht="40.5" customHeight="1">
      <c r="A13" s="196" t="s">
        <v>82</v>
      </c>
      <c r="B13" s="147">
        <v>26283</v>
      </c>
      <c r="C13" s="146">
        <v>30409</v>
      </c>
      <c r="D13" s="138">
        <f t="shared" si="0"/>
        <v>56692</v>
      </c>
      <c r="E13" s="197"/>
    </row>
    <row r="14" spans="1:5" ht="40.5" customHeight="1">
      <c r="A14" s="193" t="s">
        <v>132</v>
      </c>
      <c r="B14" s="147">
        <v>7440</v>
      </c>
      <c r="C14" s="146">
        <v>1786</v>
      </c>
      <c r="D14" s="138">
        <f t="shared" si="0"/>
        <v>9226</v>
      </c>
      <c r="E14" s="197"/>
    </row>
    <row r="15" spans="1:5" ht="40.5" customHeight="1">
      <c r="A15" s="193" t="s">
        <v>100</v>
      </c>
      <c r="B15" s="152">
        <v>96079</v>
      </c>
      <c r="C15" s="146">
        <v>5955</v>
      </c>
      <c r="D15" s="138">
        <f t="shared" si="0"/>
        <v>102034</v>
      </c>
      <c r="E15" s="197"/>
    </row>
    <row r="16" spans="1:5" ht="40.5" customHeight="1">
      <c r="A16" s="193" t="s">
        <v>101</v>
      </c>
      <c r="B16" s="147">
        <v>36916</v>
      </c>
      <c r="C16" s="146">
        <v>-3480</v>
      </c>
      <c r="D16" s="138">
        <f t="shared" si="0"/>
        <v>33436</v>
      </c>
      <c r="E16" s="197"/>
    </row>
    <row r="17" spans="1:5" ht="40.5" customHeight="1">
      <c r="A17" s="193" t="s">
        <v>102</v>
      </c>
      <c r="B17" s="152">
        <v>74820</v>
      </c>
      <c r="C17" s="146">
        <v>-19402</v>
      </c>
      <c r="D17" s="138">
        <f t="shared" si="0"/>
        <v>55418</v>
      </c>
      <c r="E17" s="197"/>
    </row>
    <row r="18" spans="1:5" ht="40.5" customHeight="1">
      <c r="A18" s="198" t="s">
        <v>103</v>
      </c>
      <c r="B18" s="148">
        <v>10824</v>
      </c>
      <c r="C18" s="149">
        <v>-1121</v>
      </c>
      <c r="D18" s="150">
        <f t="shared" si="0"/>
        <v>9703</v>
      </c>
      <c r="E18" s="199"/>
    </row>
  </sheetData>
  <mergeCells count="2">
    <mergeCell ref="A2:E2"/>
    <mergeCell ref="D3:E3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37"/>
  <sheetViews>
    <sheetView showZeros="0" topLeftCell="A13" zoomScaleNormal="100" workbookViewId="0">
      <selection activeCell="C32" sqref="C32"/>
    </sheetView>
  </sheetViews>
  <sheetFormatPr defaultRowHeight="14.25"/>
  <cols>
    <col min="1" max="1" width="23" style="1" customWidth="1"/>
    <col min="2" max="4" width="10" style="1" customWidth="1"/>
    <col min="5" max="5" width="17.75" style="1" customWidth="1"/>
    <col min="6" max="16384" width="9" style="1"/>
  </cols>
  <sheetData>
    <row r="1" spans="1:6">
      <c r="A1" s="13" t="s">
        <v>0</v>
      </c>
    </row>
    <row r="2" spans="1:6" ht="21">
      <c r="A2" s="201" t="s">
        <v>156</v>
      </c>
      <c r="B2" s="201"/>
      <c r="C2" s="201"/>
      <c r="D2" s="201"/>
      <c r="E2" s="201"/>
    </row>
    <row r="3" spans="1:6" ht="18.75" customHeight="1">
      <c r="A3" s="15"/>
      <c r="E3" s="2" t="s">
        <v>1</v>
      </c>
    </row>
    <row r="4" spans="1:6" s="17" customFormat="1" ht="30" customHeight="1">
      <c r="A4" s="65" t="s">
        <v>2</v>
      </c>
      <c r="B4" s="42" t="s">
        <v>179</v>
      </c>
      <c r="C4" s="42" t="s">
        <v>118</v>
      </c>
      <c r="D4" s="42" t="s">
        <v>120</v>
      </c>
      <c r="E4" s="66" t="s">
        <v>104</v>
      </c>
    </row>
    <row r="5" spans="1:6" s="17" customFormat="1" ht="20.25" customHeight="1">
      <c r="A5" s="67" t="s">
        <v>3</v>
      </c>
      <c r="B5" s="68">
        <f>SUM(B6:B12)</f>
        <v>11575</v>
      </c>
      <c r="C5" s="69"/>
      <c r="D5" s="69">
        <f>SUM(D6:D12)</f>
        <v>11575</v>
      </c>
      <c r="E5" s="70"/>
      <c r="F5" s="18"/>
    </row>
    <row r="6" spans="1:6" s="17" customFormat="1" ht="20.25" customHeight="1">
      <c r="A6" s="71" t="s">
        <v>4</v>
      </c>
      <c r="B6" s="72">
        <v>6515</v>
      </c>
      <c r="C6" s="73"/>
      <c r="D6" s="73">
        <f>B6+C6</f>
        <v>6515</v>
      </c>
      <c r="E6" s="74"/>
    </row>
    <row r="7" spans="1:6" s="17" customFormat="1" ht="20.25" customHeight="1">
      <c r="A7" s="71" t="s">
        <v>5</v>
      </c>
      <c r="B7" s="72">
        <v>2325</v>
      </c>
      <c r="C7" s="73"/>
      <c r="D7" s="73">
        <f t="shared" ref="D7:D12" si="0">B7+C7</f>
        <v>2325</v>
      </c>
      <c r="E7" s="74"/>
    </row>
    <row r="8" spans="1:6" s="17" customFormat="1" ht="20.25" customHeight="1">
      <c r="A8" s="71" t="s">
        <v>6</v>
      </c>
      <c r="B8" s="72">
        <v>600</v>
      </c>
      <c r="C8" s="73"/>
      <c r="D8" s="73">
        <f t="shared" si="0"/>
        <v>600</v>
      </c>
      <c r="E8" s="74"/>
    </row>
    <row r="9" spans="1:6" s="17" customFormat="1" ht="20.25" customHeight="1">
      <c r="A9" s="71" t="s">
        <v>7</v>
      </c>
      <c r="B9" s="72">
        <v>1100</v>
      </c>
      <c r="C9" s="73"/>
      <c r="D9" s="73">
        <f t="shared" si="0"/>
        <v>1100</v>
      </c>
      <c r="E9" s="75"/>
    </row>
    <row r="10" spans="1:6" s="17" customFormat="1" ht="20.25" customHeight="1">
      <c r="A10" s="71" t="s">
        <v>8</v>
      </c>
      <c r="B10" s="72">
        <v>723</v>
      </c>
      <c r="C10" s="73"/>
      <c r="D10" s="73">
        <f t="shared" si="0"/>
        <v>723</v>
      </c>
      <c r="E10" s="75"/>
    </row>
    <row r="11" spans="1:6" s="17" customFormat="1" ht="20.25" customHeight="1">
      <c r="A11" s="71" t="s">
        <v>9</v>
      </c>
      <c r="B11" s="72">
        <v>90</v>
      </c>
      <c r="C11" s="73"/>
      <c r="D11" s="73">
        <f t="shared" si="0"/>
        <v>90</v>
      </c>
      <c r="E11" s="75"/>
    </row>
    <row r="12" spans="1:6" s="17" customFormat="1" ht="20.25" customHeight="1">
      <c r="A12" s="71" t="s">
        <v>10</v>
      </c>
      <c r="B12" s="72">
        <v>222</v>
      </c>
      <c r="C12" s="73"/>
      <c r="D12" s="73">
        <f t="shared" si="0"/>
        <v>222</v>
      </c>
      <c r="E12" s="75"/>
    </row>
    <row r="13" spans="1:6" s="17" customFormat="1" ht="20.100000000000001" customHeight="1">
      <c r="A13" s="71" t="s">
        <v>11</v>
      </c>
      <c r="B13" s="76">
        <f>SUM(B14:B19)</f>
        <v>101220</v>
      </c>
      <c r="C13" s="77"/>
      <c r="D13" s="77">
        <f>SUM(D14:D19)</f>
        <v>101220</v>
      </c>
      <c r="E13" s="75"/>
    </row>
    <row r="14" spans="1:6" s="17" customFormat="1" ht="22.5" customHeight="1">
      <c r="A14" s="71" t="s">
        <v>12</v>
      </c>
      <c r="B14" s="72">
        <v>3200</v>
      </c>
      <c r="C14" s="73"/>
      <c r="D14" s="73">
        <f t="shared" ref="D14:D19" si="1">B14+C14</f>
        <v>3200</v>
      </c>
      <c r="E14" s="74"/>
    </row>
    <row r="15" spans="1:6" s="17" customFormat="1" ht="20.100000000000001" customHeight="1">
      <c r="A15" s="71" t="s">
        <v>13</v>
      </c>
      <c r="B15" s="72">
        <v>24800</v>
      </c>
      <c r="C15" s="39"/>
      <c r="D15" s="73">
        <f t="shared" si="1"/>
        <v>24800</v>
      </c>
      <c r="E15" s="74"/>
    </row>
    <row r="16" spans="1:6" s="17" customFormat="1" ht="20.100000000000001" customHeight="1">
      <c r="A16" s="71" t="s">
        <v>14</v>
      </c>
      <c r="B16" s="72">
        <v>54400</v>
      </c>
      <c r="C16" s="39"/>
      <c r="D16" s="73">
        <f t="shared" si="1"/>
        <v>54400</v>
      </c>
      <c r="E16" s="74"/>
    </row>
    <row r="17" spans="1:8" s="17" customFormat="1" ht="20.100000000000001" customHeight="1">
      <c r="A17" s="71" t="s">
        <v>15</v>
      </c>
      <c r="B17" s="73">
        <v>6800</v>
      </c>
      <c r="C17" s="39"/>
      <c r="D17" s="73">
        <f t="shared" si="1"/>
        <v>6800</v>
      </c>
      <c r="E17" s="74"/>
    </row>
    <row r="18" spans="1:8" s="17" customFormat="1" ht="20.100000000000001" customHeight="1">
      <c r="A18" s="71" t="s">
        <v>16</v>
      </c>
      <c r="B18" s="73">
        <v>12000</v>
      </c>
      <c r="C18" s="39"/>
      <c r="D18" s="73">
        <f t="shared" si="1"/>
        <v>12000</v>
      </c>
      <c r="E18" s="74"/>
    </row>
    <row r="19" spans="1:8" s="17" customFormat="1" ht="20.100000000000001" customHeight="1">
      <c r="A19" s="71" t="s">
        <v>17</v>
      </c>
      <c r="B19" s="73">
        <v>20</v>
      </c>
      <c r="C19" s="39"/>
      <c r="D19" s="73">
        <f t="shared" si="1"/>
        <v>20</v>
      </c>
      <c r="E19" s="75"/>
    </row>
    <row r="20" spans="1:8" s="17" customFormat="1" ht="20.100000000000001" customHeight="1">
      <c r="A20" s="71"/>
      <c r="B20" s="73"/>
      <c r="C20" s="39"/>
      <c r="D20" s="73"/>
      <c r="E20" s="75"/>
    </row>
    <row r="21" spans="1:8" s="17" customFormat="1" ht="23.25" customHeight="1">
      <c r="A21" s="78" t="s">
        <v>18</v>
      </c>
      <c r="B21" s="79">
        <f>B5+B13</f>
        <v>112795</v>
      </c>
      <c r="C21" s="79"/>
      <c r="D21" s="80">
        <f>D5+D13</f>
        <v>112795</v>
      </c>
      <c r="E21" s="75"/>
      <c r="F21" s="18"/>
    </row>
    <row r="22" spans="1:8" s="17" customFormat="1" ht="19.5" customHeight="1">
      <c r="A22" s="78"/>
      <c r="B22" s="81"/>
      <c r="C22" s="81"/>
      <c r="D22" s="81"/>
      <c r="E22" s="75"/>
      <c r="F22" s="18"/>
    </row>
    <row r="23" spans="1:8" s="17" customFormat="1" ht="19.5" customHeight="1">
      <c r="A23" s="82" t="s">
        <v>19</v>
      </c>
      <c r="B23" s="79">
        <f>SUM(B24:B30)</f>
        <v>710820</v>
      </c>
      <c r="C23" s="79">
        <f>SUM(C24:C30)</f>
        <v>4003</v>
      </c>
      <c r="D23" s="80">
        <f>SUM(D24:D30)</f>
        <v>714823</v>
      </c>
      <c r="E23" s="75"/>
      <c r="F23" s="18"/>
    </row>
    <row r="24" spans="1:8" s="17" customFormat="1" ht="19.5" customHeight="1">
      <c r="A24" s="83" t="s">
        <v>20</v>
      </c>
      <c r="B24" s="84">
        <v>32591</v>
      </c>
      <c r="C24" s="84"/>
      <c r="D24" s="81">
        <f>B24+C24</f>
        <v>32591</v>
      </c>
      <c r="E24" s="75"/>
      <c r="F24" s="18"/>
      <c r="H24" s="18"/>
    </row>
    <row r="25" spans="1:8" s="17" customFormat="1" ht="19.5" customHeight="1">
      <c r="A25" s="83" t="s">
        <v>21</v>
      </c>
      <c r="B25" s="84">
        <v>60000</v>
      </c>
      <c r="C25" s="84"/>
      <c r="D25" s="81">
        <f t="shared" ref="D25:D30" si="2">B25+C25</f>
        <v>60000</v>
      </c>
      <c r="E25" s="75"/>
      <c r="F25" s="18"/>
      <c r="H25" s="18"/>
    </row>
    <row r="26" spans="1:8" s="17" customFormat="1" ht="19.5" customHeight="1">
      <c r="A26" s="85" t="s">
        <v>22</v>
      </c>
      <c r="B26" s="84">
        <v>24986</v>
      </c>
      <c r="C26" s="84"/>
      <c r="D26" s="81">
        <f t="shared" si="2"/>
        <v>24986</v>
      </c>
      <c r="E26" s="75"/>
      <c r="F26" s="18"/>
      <c r="H26" s="18"/>
    </row>
    <row r="27" spans="1:8" s="17" customFormat="1" ht="19.5" customHeight="1">
      <c r="A27" s="85" t="s">
        <v>51</v>
      </c>
      <c r="B27" s="84">
        <v>250000</v>
      </c>
      <c r="C27" s="84"/>
      <c r="D27" s="81">
        <f t="shared" si="2"/>
        <v>250000</v>
      </c>
      <c r="E27" s="75"/>
      <c r="F27" s="18"/>
    </row>
    <row r="28" spans="1:8" s="17" customFormat="1" ht="19.5" customHeight="1">
      <c r="A28" s="85" t="s">
        <v>23</v>
      </c>
      <c r="B28" s="84">
        <v>35843</v>
      </c>
      <c r="C28" s="84">
        <v>4403</v>
      </c>
      <c r="D28" s="81">
        <f t="shared" si="2"/>
        <v>40246</v>
      </c>
      <c r="E28" s="75"/>
      <c r="F28" s="18"/>
    </row>
    <row r="29" spans="1:8" s="17" customFormat="1" ht="21" customHeight="1">
      <c r="A29" s="85" t="s">
        <v>24</v>
      </c>
      <c r="B29" s="84">
        <v>60000</v>
      </c>
      <c r="C29" s="84"/>
      <c r="D29" s="81">
        <f t="shared" si="2"/>
        <v>60000</v>
      </c>
      <c r="E29" s="74"/>
      <c r="F29" s="18"/>
    </row>
    <row r="30" spans="1:8" s="17" customFormat="1" ht="19.5" customHeight="1">
      <c r="A30" s="85" t="s">
        <v>25</v>
      </c>
      <c r="B30" s="84">
        <v>247400</v>
      </c>
      <c r="C30" s="84">
        <v>-400</v>
      </c>
      <c r="D30" s="81">
        <f t="shared" si="2"/>
        <v>247000</v>
      </c>
      <c r="E30" s="75"/>
      <c r="F30" s="18"/>
    </row>
    <row r="31" spans="1:8" s="17" customFormat="1" ht="19.5" customHeight="1">
      <c r="A31" s="86"/>
      <c r="B31" s="84"/>
      <c r="C31" s="84"/>
      <c r="D31" s="84"/>
      <c r="E31" s="71"/>
      <c r="F31" s="18"/>
    </row>
    <row r="32" spans="1:8" s="17" customFormat="1" ht="19.5" customHeight="1">
      <c r="A32" s="87" t="s">
        <v>105</v>
      </c>
      <c r="B32" s="88">
        <f>B21+B23</f>
        <v>823615</v>
      </c>
      <c r="C32" s="88">
        <f>C21+C23</f>
        <v>4003</v>
      </c>
      <c r="D32" s="88">
        <f>D21+D23</f>
        <v>827618</v>
      </c>
      <c r="E32" s="89"/>
      <c r="F32" s="18"/>
    </row>
    <row r="33" spans="1:4">
      <c r="A33" s="13"/>
    </row>
    <row r="34" spans="1:4">
      <c r="A34" s="13"/>
    </row>
    <row r="35" spans="1:4">
      <c r="A35" s="13"/>
      <c r="B35" s="16"/>
      <c r="C35" s="16"/>
      <c r="D35" s="16"/>
    </row>
    <row r="36" spans="1:4">
      <c r="A36" s="13"/>
    </row>
    <row r="37" spans="1:4">
      <c r="A37" s="13"/>
    </row>
  </sheetData>
  <mergeCells count="1">
    <mergeCell ref="A2:E2"/>
  </mergeCells>
  <phoneticPr fontId="5" type="noConversion"/>
  <printOptions horizontalCentered="1"/>
  <pageMargins left="0.39" right="0.39" top="0.75" bottom="0.9" header="0.51" footer="0.5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G45"/>
  <sheetViews>
    <sheetView showZeros="0" topLeftCell="A25" zoomScaleNormal="100" workbookViewId="0">
      <selection activeCell="C38" sqref="C38"/>
    </sheetView>
  </sheetViews>
  <sheetFormatPr defaultRowHeight="14.25"/>
  <cols>
    <col min="1" max="1" width="24.875" style="1" customWidth="1"/>
    <col min="2" max="3" width="8.375" style="1" customWidth="1"/>
    <col min="4" max="4" width="9.5" style="1" customWidth="1"/>
    <col min="5" max="5" width="14.875" style="1" customWidth="1"/>
    <col min="6" max="16384" width="9" style="1"/>
  </cols>
  <sheetData>
    <row r="1" spans="1:7">
      <c r="A1" s="13" t="s">
        <v>26</v>
      </c>
      <c r="B1" s="14"/>
      <c r="C1" s="14"/>
    </row>
    <row r="2" spans="1:7" ht="21">
      <c r="A2" s="201" t="s">
        <v>157</v>
      </c>
      <c r="B2" s="201"/>
      <c r="C2" s="201"/>
      <c r="D2" s="201"/>
      <c r="E2" s="201"/>
    </row>
    <row r="3" spans="1:7" ht="15.75" customHeight="1">
      <c r="A3" s="15"/>
      <c r="B3" s="15"/>
      <c r="C3" s="15"/>
      <c r="E3" s="2" t="s">
        <v>1</v>
      </c>
    </row>
    <row r="4" spans="1:7" s="17" customFormat="1" ht="28.5" customHeight="1">
      <c r="A4" s="65" t="s">
        <v>27</v>
      </c>
      <c r="B4" s="42" t="s">
        <v>119</v>
      </c>
      <c r="C4" s="42" t="s">
        <v>118</v>
      </c>
      <c r="D4" s="42" t="s">
        <v>167</v>
      </c>
      <c r="E4" s="66" t="s">
        <v>180</v>
      </c>
    </row>
    <row r="5" spans="1:7" s="17" customFormat="1" ht="18" customHeight="1">
      <c r="A5" s="90" t="s">
        <v>28</v>
      </c>
      <c r="B5" s="69">
        <v>40118</v>
      </c>
      <c r="C5" s="91"/>
      <c r="D5" s="81">
        <f>C5+B5</f>
        <v>40118</v>
      </c>
      <c r="E5" s="74"/>
      <c r="G5" s="18"/>
    </row>
    <row r="6" spans="1:7" s="17" customFormat="1" ht="18" customHeight="1">
      <c r="A6" s="92" t="s">
        <v>29</v>
      </c>
      <c r="B6" s="81">
        <v>1459</v>
      </c>
      <c r="C6" s="84"/>
      <c r="D6" s="81">
        <f t="shared" ref="D6:D27" si="0">C6+B6</f>
        <v>1459</v>
      </c>
      <c r="E6" s="74"/>
      <c r="G6" s="18"/>
    </row>
    <row r="7" spans="1:7" s="17" customFormat="1" ht="18" customHeight="1">
      <c r="A7" s="92" t="s">
        <v>30</v>
      </c>
      <c r="B7" s="73">
        <v>63792</v>
      </c>
      <c r="C7" s="93"/>
      <c r="D7" s="81">
        <f t="shared" si="0"/>
        <v>63792</v>
      </c>
      <c r="E7" s="74"/>
      <c r="G7" s="18"/>
    </row>
    <row r="8" spans="1:7" s="17" customFormat="1" ht="18" customHeight="1">
      <c r="A8" s="92" t="s">
        <v>31</v>
      </c>
      <c r="B8" s="73">
        <v>48997</v>
      </c>
      <c r="C8" s="93"/>
      <c r="D8" s="81">
        <f t="shared" si="0"/>
        <v>48997</v>
      </c>
      <c r="E8" s="94"/>
      <c r="G8" s="18"/>
    </row>
    <row r="9" spans="1:7" s="17" customFormat="1" ht="18" customHeight="1">
      <c r="A9" s="92" t="s">
        <v>32</v>
      </c>
      <c r="B9" s="73">
        <v>6679</v>
      </c>
      <c r="C9" s="93"/>
      <c r="D9" s="81">
        <f t="shared" si="0"/>
        <v>6679</v>
      </c>
      <c r="E9" s="74"/>
      <c r="G9" s="18"/>
    </row>
    <row r="10" spans="1:7" s="17" customFormat="1" ht="18" customHeight="1">
      <c r="A10" s="92" t="s">
        <v>160</v>
      </c>
      <c r="B10" s="73">
        <v>12259</v>
      </c>
      <c r="C10" s="93"/>
      <c r="D10" s="81">
        <f t="shared" si="0"/>
        <v>12259</v>
      </c>
      <c r="E10" s="74"/>
      <c r="G10" s="18"/>
    </row>
    <row r="11" spans="1:7" s="17" customFormat="1" ht="18" customHeight="1">
      <c r="A11" s="92" t="s">
        <v>33</v>
      </c>
      <c r="B11" s="73">
        <v>72797</v>
      </c>
      <c r="C11" s="93"/>
      <c r="D11" s="81">
        <f t="shared" si="0"/>
        <v>72797</v>
      </c>
      <c r="E11" s="74"/>
      <c r="G11" s="18"/>
    </row>
    <row r="12" spans="1:7" s="17" customFormat="1" ht="18" customHeight="1">
      <c r="A12" s="92" t="s">
        <v>161</v>
      </c>
      <c r="B12" s="73">
        <v>25521</v>
      </c>
      <c r="C12" s="93"/>
      <c r="D12" s="81">
        <f t="shared" si="0"/>
        <v>25521</v>
      </c>
      <c r="E12" s="94"/>
      <c r="G12" s="18"/>
    </row>
    <row r="13" spans="1:7" s="17" customFormat="1" ht="18" customHeight="1">
      <c r="A13" s="92" t="s">
        <v>34</v>
      </c>
      <c r="B13" s="73">
        <v>3570</v>
      </c>
      <c r="C13" s="93"/>
      <c r="D13" s="81">
        <f t="shared" si="0"/>
        <v>3570</v>
      </c>
      <c r="E13" s="94"/>
      <c r="G13" s="18"/>
    </row>
    <row r="14" spans="1:7" s="17" customFormat="1" ht="18" customHeight="1">
      <c r="A14" s="92" t="s">
        <v>35</v>
      </c>
      <c r="B14" s="73">
        <v>6797</v>
      </c>
      <c r="C14" s="93"/>
      <c r="D14" s="81">
        <f t="shared" si="0"/>
        <v>6797</v>
      </c>
      <c r="E14" s="94"/>
      <c r="G14" s="18"/>
    </row>
    <row r="15" spans="1:7" s="17" customFormat="1" ht="18" customHeight="1">
      <c r="A15" s="92" t="s">
        <v>36</v>
      </c>
      <c r="B15" s="73">
        <v>14987</v>
      </c>
      <c r="C15" s="93"/>
      <c r="D15" s="81">
        <f t="shared" si="0"/>
        <v>14987</v>
      </c>
      <c r="E15" s="94"/>
      <c r="G15" s="18"/>
    </row>
    <row r="16" spans="1:7" s="17" customFormat="1" ht="18" customHeight="1">
      <c r="A16" s="92" t="s">
        <v>37</v>
      </c>
      <c r="B16" s="73">
        <v>25947</v>
      </c>
      <c r="C16" s="93"/>
      <c r="D16" s="81">
        <f t="shared" si="0"/>
        <v>25947</v>
      </c>
      <c r="E16" s="94"/>
      <c r="G16" s="18"/>
    </row>
    <row r="17" spans="1:7" s="17" customFormat="1" ht="18" customHeight="1">
      <c r="A17" s="95" t="s">
        <v>38</v>
      </c>
      <c r="B17" s="73">
        <v>2650</v>
      </c>
      <c r="C17" s="93"/>
      <c r="D17" s="81">
        <f t="shared" si="0"/>
        <v>2650</v>
      </c>
      <c r="E17" s="94"/>
      <c r="G17" s="18"/>
    </row>
    <row r="18" spans="1:7" s="17" customFormat="1" ht="18" customHeight="1">
      <c r="A18" s="95" t="s">
        <v>39</v>
      </c>
      <c r="B18" s="73">
        <v>389</v>
      </c>
      <c r="C18" s="93"/>
      <c r="D18" s="81">
        <f t="shared" si="0"/>
        <v>389</v>
      </c>
      <c r="E18" s="94"/>
      <c r="G18" s="18"/>
    </row>
    <row r="19" spans="1:7" s="17" customFormat="1" ht="29.25" customHeight="1">
      <c r="A19" s="95" t="s">
        <v>40</v>
      </c>
      <c r="B19" s="73">
        <v>107</v>
      </c>
      <c r="C19" s="93">
        <v>1000</v>
      </c>
      <c r="D19" s="81">
        <f t="shared" si="0"/>
        <v>1107</v>
      </c>
      <c r="E19" s="40" t="s">
        <v>183</v>
      </c>
      <c r="G19" s="18"/>
    </row>
    <row r="20" spans="1:7" s="17" customFormat="1" ht="18" customHeight="1">
      <c r="A20" s="95" t="s">
        <v>41</v>
      </c>
      <c r="B20" s="73">
        <v>1822</v>
      </c>
      <c r="C20" s="93"/>
      <c r="D20" s="81">
        <f t="shared" si="0"/>
        <v>1822</v>
      </c>
      <c r="E20" s="94"/>
      <c r="G20" s="18"/>
    </row>
    <row r="21" spans="1:7" s="17" customFormat="1" ht="18" customHeight="1">
      <c r="A21" s="95" t="s">
        <v>162</v>
      </c>
      <c r="B21" s="73">
        <v>7768</v>
      </c>
      <c r="C21" s="93"/>
      <c r="D21" s="81">
        <f t="shared" si="0"/>
        <v>7768</v>
      </c>
      <c r="E21" s="94"/>
      <c r="G21" s="18"/>
    </row>
    <row r="22" spans="1:7" s="17" customFormat="1" ht="18" customHeight="1">
      <c r="A22" s="95" t="s">
        <v>42</v>
      </c>
      <c r="B22" s="73">
        <v>17708</v>
      </c>
      <c r="C22" s="93"/>
      <c r="D22" s="81">
        <f t="shared" si="0"/>
        <v>17708</v>
      </c>
      <c r="E22" s="40"/>
      <c r="G22" s="18"/>
    </row>
    <row r="23" spans="1:7" s="17" customFormat="1" ht="18" customHeight="1">
      <c r="A23" s="95" t="s">
        <v>43</v>
      </c>
      <c r="B23" s="73">
        <v>1421</v>
      </c>
      <c r="C23" s="93"/>
      <c r="D23" s="81">
        <f t="shared" si="0"/>
        <v>1421</v>
      </c>
      <c r="E23" s="40"/>
      <c r="G23" s="18"/>
    </row>
    <row r="24" spans="1:7" s="17" customFormat="1" ht="18" customHeight="1">
      <c r="A24" s="95" t="s">
        <v>163</v>
      </c>
      <c r="B24" s="73">
        <v>3547</v>
      </c>
      <c r="C24" s="93"/>
      <c r="D24" s="81">
        <f t="shared" si="0"/>
        <v>3547</v>
      </c>
      <c r="E24" s="94"/>
      <c r="G24" s="18"/>
    </row>
    <row r="25" spans="1:7" s="17" customFormat="1" ht="18" customHeight="1">
      <c r="A25" s="95" t="s">
        <v>164</v>
      </c>
      <c r="B25" s="73">
        <v>11000</v>
      </c>
      <c r="C25" s="93"/>
      <c r="D25" s="81">
        <f t="shared" si="0"/>
        <v>11000</v>
      </c>
      <c r="E25" s="94"/>
      <c r="G25" s="18"/>
    </row>
    <row r="26" spans="1:7" s="17" customFormat="1" ht="18" customHeight="1">
      <c r="A26" s="95" t="s">
        <v>165</v>
      </c>
      <c r="B26" s="73">
        <v>14290</v>
      </c>
      <c r="C26" s="93"/>
      <c r="D26" s="81">
        <f t="shared" si="0"/>
        <v>14290</v>
      </c>
      <c r="E26" s="74"/>
      <c r="G26" s="18"/>
    </row>
    <row r="27" spans="1:7" s="17" customFormat="1" ht="18" customHeight="1">
      <c r="A27" s="95" t="s">
        <v>166</v>
      </c>
      <c r="B27" s="73">
        <v>35600</v>
      </c>
      <c r="C27" s="39"/>
      <c r="D27" s="81">
        <f t="shared" si="0"/>
        <v>35600</v>
      </c>
      <c r="E27" s="74"/>
      <c r="G27" s="18"/>
    </row>
    <row r="28" spans="1:7" s="17" customFormat="1" ht="18.75" customHeight="1">
      <c r="A28" s="96"/>
      <c r="B28" s="81"/>
      <c r="C28" s="97"/>
      <c r="D28" s="81"/>
      <c r="E28" s="94"/>
      <c r="G28" s="18"/>
    </row>
    <row r="29" spans="1:7" s="17" customFormat="1" ht="22.9" customHeight="1">
      <c r="A29" s="98" t="s">
        <v>44</v>
      </c>
      <c r="B29" s="81">
        <f>SUM(B5:B27)</f>
        <v>419225</v>
      </c>
      <c r="C29" s="81">
        <f>SUM(C5:C27)</f>
        <v>1000</v>
      </c>
      <c r="D29" s="81">
        <f>SUM(D5:D27)</f>
        <v>420225</v>
      </c>
      <c r="E29" s="94"/>
      <c r="F29" s="18"/>
      <c r="G29" s="18"/>
    </row>
    <row r="30" spans="1:7" s="17" customFormat="1" ht="18.75" customHeight="1">
      <c r="A30" s="98"/>
      <c r="B30" s="81"/>
      <c r="C30" s="97"/>
      <c r="D30" s="81"/>
      <c r="E30" s="94"/>
      <c r="G30" s="18"/>
    </row>
    <row r="31" spans="1:7" s="17" customFormat="1" ht="18.75" customHeight="1">
      <c r="A31" s="99" t="s">
        <v>45</v>
      </c>
      <c r="B31" s="100">
        <f>B32</f>
        <v>63072</v>
      </c>
      <c r="C31" s="97">
        <f>C32</f>
        <v>0</v>
      </c>
      <c r="D31" s="81">
        <f>D32</f>
        <v>63072</v>
      </c>
      <c r="E31" s="94"/>
      <c r="G31" s="18"/>
    </row>
    <row r="32" spans="1:7" s="17" customFormat="1" ht="18.75" customHeight="1">
      <c r="A32" s="153" t="s">
        <v>46</v>
      </c>
      <c r="B32" s="81">
        <v>63072</v>
      </c>
      <c r="C32" s="100"/>
      <c r="D32" s="81">
        <f>B32+C32</f>
        <v>63072</v>
      </c>
      <c r="E32" s="74"/>
      <c r="G32" s="18"/>
    </row>
    <row r="33" spans="1:7" s="17" customFormat="1" ht="18.75" customHeight="1">
      <c r="A33" s="98"/>
      <c r="B33" s="81"/>
      <c r="C33" s="100"/>
      <c r="D33" s="81"/>
      <c r="E33" s="74"/>
      <c r="G33" s="18"/>
    </row>
    <row r="34" spans="1:7" s="17" customFormat="1" ht="19.5" customHeight="1">
      <c r="A34" s="101" t="s">
        <v>47</v>
      </c>
      <c r="B34" s="81">
        <f>SUM(B35:B38)</f>
        <v>341318</v>
      </c>
      <c r="C34" s="100">
        <f>SUM(C35:C38)</f>
        <v>3003</v>
      </c>
      <c r="D34" s="81">
        <f>SUM(D35:D38)</f>
        <v>344321</v>
      </c>
      <c r="E34" s="102"/>
      <c r="G34" s="18"/>
    </row>
    <row r="35" spans="1:7" s="17" customFormat="1" ht="19.5" customHeight="1">
      <c r="A35" s="103" t="s">
        <v>73</v>
      </c>
      <c r="B35" s="81">
        <v>20000</v>
      </c>
      <c r="C35" s="100"/>
      <c r="D35" s="81">
        <f>B35+C35</f>
        <v>20000</v>
      </c>
      <c r="E35" s="102"/>
      <c r="G35" s="18"/>
    </row>
    <row r="36" spans="1:7" s="17" customFormat="1" ht="19.5" customHeight="1">
      <c r="A36" s="103" t="s">
        <v>106</v>
      </c>
      <c r="B36" s="81">
        <v>102732</v>
      </c>
      <c r="C36" s="100"/>
      <c r="D36" s="81">
        <f>B36+C36</f>
        <v>102732</v>
      </c>
      <c r="E36" s="104"/>
      <c r="G36" s="18"/>
    </row>
    <row r="37" spans="1:7" s="17" customFormat="1" ht="28.5" customHeight="1">
      <c r="A37" s="103" t="s">
        <v>184</v>
      </c>
      <c r="B37" s="81">
        <v>184328</v>
      </c>
      <c r="C37" s="100">
        <v>-215</v>
      </c>
      <c r="D37" s="81">
        <f>B37+C37</f>
        <v>184113</v>
      </c>
      <c r="E37" s="104" t="s">
        <v>107</v>
      </c>
      <c r="G37" s="18"/>
    </row>
    <row r="38" spans="1:7" s="17" customFormat="1" ht="19.5" customHeight="1">
      <c r="A38" s="103" t="s">
        <v>48</v>
      </c>
      <c r="B38" s="81">
        <v>34258</v>
      </c>
      <c r="C38" s="100">
        <f>3403-185</f>
        <v>3218</v>
      </c>
      <c r="D38" s="81">
        <f>B38+C38</f>
        <v>37476</v>
      </c>
      <c r="E38" s="104"/>
      <c r="G38" s="18"/>
    </row>
    <row r="39" spans="1:7" s="17" customFormat="1" ht="15.75" customHeight="1">
      <c r="A39" s="105"/>
      <c r="B39" s="73"/>
      <c r="C39" s="72"/>
      <c r="D39" s="73"/>
      <c r="E39" s="102"/>
      <c r="G39" s="18"/>
    </row>
    <row r="40" spans="1:7" s="17" customFormat="1" ht="19.5" customHeight="1">
      <c r="A40" s="106" t="s">
        <v>108</v>
      </c>
      <c r="B40" s="88">
        <f>B29+B31+B34</f>
        <v>823615</v>
      </c>
      <c r="C40" s="88">
        <f>C29+C31+C34</f>
        <v>4003</v>
      </c>
      <c r="D40" s="107">
        <f>D29+D31+D34</f>
        <v>827618</v>
      </c>
      <c r="E40" s="108"/>
      <c r="G40" s="18"/>
    </row>
    <row r="42" spans="1:7">
      <c r="D42" s="16"/>
    </row>
    <row r="43" spans="1:7">
      <c r="D43" s="16"/>
    </row>
    <row r="45" spans="1:7">
      <c r="D45" s="16"/>
    </row>
  </sheetData>
  <mergeCells count="1">
    <mergeCell ref="A2:E2"/>
  </mergeCells>
  <phoneticPr fontId="5" type="noConversion"/>
  <printOptions horizontalCentered="1"/>
  <pageMargins left="0.39" right="0.39" top="0.75" bottom="0.9" header="0.51" footer="0.51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1"/>
  <sheetViews>
    <sheetView showZeros="0" topLeftCell="A22" zoomScaleNormal="100" workbookViewId="0">
      <selection activeCell="C23" sqref="C23"/>
    </sheetView>
  </sheetViews>
  <sheetFormatPr defaultRowHeight="14.25"/>
  <cols>
    <col min="1" max="1" width="25.125" style="3" customWidth="1"/>
    <col min="2" max="4" width="10.25" style="4" customWidth="1"/>
    <col min="5" max="5" width="13.25" style="4" customWidth="1"/>
    <col min="6" max="6" width="15.125" style="3" customWidth="1"/>
    <col min="7" max="16384" width="9" style="3"/>
  </cols>
  <sheetData>
    <row r="1" spans="1:6">
      <c r="A1" s="5" t="s">
        <v>50</v>
      </c>
      <c r="B1" s="10"/>
      <c r="C1" s="10"/>
    </row>
    <row r="2" spans="1:6" ht="25.5" customHeight="1">
      <c r="A2" s="202" t="s">
        <v>158</v>
      </c>
      <c r="B2" s="202"/>
      <c r="C2" s="202"/>
      <c r="D2" s="202"/>
      <c r="E2" s="202"/>
    </row>
    <row r="3" spans="1:6" ht="22.5" customHeight="1">
      <c r="A3" s="11"/>
      <c r="B3" s="12"/>
      <c r="C3" s="12"/>
      <c r="D3" s="6"/>
      <c r="E3" s="6" t="s">
        <v>1</v>
      </c>
    </row>
    <row r="4" spans="1:6" s="19" customFormat="1" ht="33.75" customHeight="1">
      <c r="A4" s="109" t="s">
        <v>174</v>
      </c>
      <c r="B4" s="43" t="s">
        <v>119</v>
      </c>
      <c r="C4" s="43" t="s">
        <v>118</v>
      </c>
      <c r="D4" s="43" t="s">
        <v>120</v>
      </c>
      <c r="E4" s="43" t="s">
        <v>53</v>
      </c>
    </row>
    <row r="5" spans="1:6" s="19" customFormat="1" ht="23.25" customHeight="1">
      <c r="A5" s="44" t="s">
        <v>168</v>
      </c>
      <c r="B5" s="59">
        <v>5500</v>
      </c>
      <c r="C5" s="59"/>
      <c r="D5" s="59">
        <f>B5+C5</f>
        <v>5500</v>
      </c>
      <c r="E5" s="52"/>
    </row>
    <row r="6" spans="1:6" s="19" customFormat="1" ht="23.25" customHeight="1">
      <c r="A6" s="44" t="s">
        <v>169</v>
      </c>
      <c r="B6" s="59">
        <v>4500</v>
      </c>
      <c r="C6" s="59"/>
      <c r="D6" s="59">
        <f t="shared" ref="D6:D10" si="0">B6+C6</f>
        <v>4500</v>
      </c>
      <c r="E6" s="52"/>
    </row>
    <row r="7" spans="1:6" s="19" customFormat="1" ht="23.25" customHeight="1">
      <c r="A7" s="44" t="s">
        <v>204</v>
      </c>
      <c r="B7" s="59">
        <v>198000</v>
      </c>
      <c r="C7" s="59"/>
      <c r="D7" s="59">
        <f t="shared" si="0"/>
        <v>198000</v>
      </c>
      <c r="E7" s="110"/>
    </row>
    <row r="8" spans="1:6" s="19" customFormat="1" ht="23.25" customHeight="1">
      <c r="A8" s="44" t="s">
        <v>170</v>
      </c>
      <c r="B8" s="59">
        <v>195920</v>
      </c>
      <c r="C8" s="59"/>
      <c r="D8" s="59">
        <f t="shared" si="0"/>
        <v>195920</v>
      </c>
      <c r="E8" s="110"/>
    </row>
    <row r="9" spans="1:6" s="19" customFormat="1" ht="23.25" customHeight="1">
      <c r="A9" s="44" t="s">
        <v>171</v>
      </c>
      <c r="B9" s="59">
        <v>6700</v>
      </c>
      <c r="C9" s="59"/>
      <c r="D9" s="59">
        <f t="shared" si="0"/>
        <v>6700</v>
      </c>
      <c r="E9" s="110"/>
    </row>
    <row r="10" spans="1:6" s="19" customFormat="1" ht="23.25" customHeight="1">
      <c r="A10" s="44" t="s">
        <v>172</v>
      </c>
      <c r="B10" s="59">
        <v>2623</v>
      </c>
      <c r="C10" s="59"/>
      <c r="D10" s="59">
        <f t="shared" si="0"/>
        <v>2623</v>
      </c>
      <c r="E10" s="52"/>
      <c r="F10" s="20"/>
    </row>
    <row r="11" spans="1:6" s="19" customFormat="1" ht="23.25" customHeight="1">
      <c r="A11" s="44" t="s">
        <v>173</v>
      </c>
      <c r="B11" s="59"/>
      <c r="C11" s="59"/>
      <c r="D11" s="59"/>
      <c r="E11" s="52"/>
    </row>
    <row r="12" spans="1:6" s="19" customFormat="1" ht="23.25" customHeight="1">
      <c r="A12" s="44"/>
      <c r="B12" s="59"/>
      <c r="C12" s="59"/>
      <c r="D12" s="59"/>
      <c r="E12" s="52"/>
    </row>
    <row r="13" spans="1:6" s="19" customFormat="1" ht="23.25" customHeight="1">
      <c r="A13" s="44"/>
      <c r="B13" s="59"/>
      <c r="C13" s="59"/>
      <c r="D13" s="59"/>
      <c r="E13" s="52"/>
    </row>
    <row r="14" spans="1:6" s="19" customFormat="1" ht="23.25" customHeight="1">
      <c r="A14" s="44"/>
      <c r="B14" s="59"/>
      <c r="C14" s="59"/>
      <c r="D14" s="59"/>
      <c r="E14" s="52"/>
    </row>
    <row r="15" spans="1:6" s="19" customFormat="1" ht="23.25" customHeight="1">
      <c r="A15" s="44"/>
      <c r="B15" s="59"/>
      <c r="C15" s="59"/>
      <c r="D15" s="59"/>
      <c r="E15" s="111"/>
    </row>
    <row r="16" spans="1:6" s="19" customFormat="1" ht="23.25" customHeight="1">
      <c r="A16" s="112" t="s">
        <v>18</v>
      </c>
      <c r="B16" s="59">
        <f>SUM(B5:B13)-B8</f>
        <v>217323</v>
      </c>
      <c r="C16" s="59"/>
      <c r="D16" s="59">
        <f t="shared" ref="D16" si="1">SUM(D5:D13)-D8</f>
        <v>217323</v>
      </c>
      <c r="E16" s="52"/>
    </row>
    <row r="17" spans="1:6" s="19" customFormat="1" ht="23.25" customHeight="1">
      <c r="A17" s="112"/>
      <c r="B17" s="59"/>
      <c r="C17" s="59"/>
      <c r="D17" s="59"/>
      <c r="E17" s="52"/>
    </row>
    <row r="18" spans="1:6" s="19" customFormat="1" ht="23.25" customHeight="1">
      <c r="A18" s="113"/>
      <c r="B18" s="59"/>
      <c r="C18" s="59"/>
      <c r="D18" s="59"/>
      <c r="E18" s="114"/>
    </row>
    <row r="19" spans="1:6" s="19" customFormat="1" ht="23.25" customHeight="1">
      <c r="A19" s="59" t="s">
        <v>54</v>
      </c>
      <c r="B19" s="59">
        <f>SUM(B20,B23:B25)</f>
        <v>297021</v>
      </c>
      <c r="C19" s="59">
        <f>SUM(C20,C23:C25)</f>
        <v>520317</v>
      </c>
      <c r="D19" s="59">
        <f>SUM(D20,D23:D25)</f>
        <v>817338</v>
      </c>
      <c r="E19" s="52"/>
    </row>
    <row r="20" spans="1:6" s="19" customFormat="1" ht="23.25" customHeight="1">
      <c r="A20" s="59" t="s">
        <v>55</v>
      </c>
      <c r="B20" s="59">
        <f>B21+B22</f>
        <v>600</v>
      </c>
      <c r="C20" s="59"/>
      <c r="D20" s="59">
        <f t="shared" ref="D20:D25" si="2">B20+C20</f>
        <v>600</v>
      </c>
      <c r="E20" s="52"/>
    </row>
    <row r="21" spans="1:6" s="19" customFormat="1" ht="23.25" customHeight="1">
      <c r="A21" s="59" t="s">
        <v>56</v>
      </c>
      <c r="B21" s="59">
        <v>600</v>
      </c>
      <c r="C21" s="59"/>
      <c r="D21" s="59">
        <f t="shared" si="2"/>
        <v>600</v>
      </c>
      <c r="E21" s="111"/>
    </row>
    <row r="22" spans="1:6" s="19" customFormat="1" ht="23.25" customHeight="1">
      <c r="A22" s="59" t="s">
        <v>64</v>
      </c>
      <c r="B22" s="59"/>
      <c r="C22" s="59"/>
      <c r="D22" s="59">
        <f t="shared" si="2"/>
        <v>0</v>
      </c>
      <c r="E22" s="115"/>
    </row>
    <row r="23" spans="1:6" s="19" customFormat="1" ht="23.25" customHeight="1">
      <c r="A23" s="59" t="s">
        <v>57</v>
      </c>
      <c r="B23" s="59">
        <v>107521</v>
      </c>
      <c r="C23" s="59">
        <f>106638-B23</f>
        <v>-883</v>
      </c>
      <c r="D23" s="59">
        <f t="shared" si="2"/>
        <v>106638</v>
      </c>
      <c r="E23" s="52"/>
    </row>
    <row r="24" spans="1:6" s="19" customFormat="1" ht="23.25" customHeight="1">
      <c r="A24" s="59" t="s">
        <v>65</v>
      </c>
      <c r="B24" s="59"/>
      <c r="C24" s="59"/>
      <c r="D24" s="59">
        <f t="shared" si="2"/>
        <v>0</v>
      </c>
      <c r="E24" s="52"/>
      <c r="F24" s="20"/>
    </row>
    <row r="25" spans="1:6" s="19" customFormat="1" ht="23.25" customHeight="1">
      <c r="A25" s="59" t="s">
        <v>121</v>
      </c>
      <c r="B25" s="59">
        <v>188900</v>
      </c>
      <c r="C25" s="59">
        <f>710100-B25</f>
        <v>521200</v>
      </c>
      <c r="D25" s="59">
        <f t="shared" si="2"/>
        <v>710100</v>
      </c>
      <c r="E25" s="46"/>
      <c r="F25" s="20"/>
    </row>
    <row r="26" spans="1:6" s="19" customFormat="1" ht="23.25" customHeight="1">
      <c r="A26" s="59"/>
      <c r="B26" s="59"/>
      <c r="C26" s="59"/>
      <c r="D26" s="59"/>
      <c r="E26" s="46"/>
      <c r="F26" s="20"/>
    </row>
    <row r="27" spans="1:6" s="19" customFormat="1" ht="23.25" customHeight="1">
      <c r="A27" s="113"/>
      <c r="B27" s="59"/>
      <c r="C27" s="59"/>
      <c r="D27" s="59"/>
      <c r="E27" s="52"/>
      <c r="F27" s="21"/>
    </row>
    <row r="28" spans="1:6" s="19" customFormat="1" ht="23.25" customHeight="1">
      <c r="A28" s="116" t="s">
        <v>109</v>
      </c>
      <c r="B28" s="117">
        <f>B19+B16</f>
        <v>514344</v>
      </c>
      <c r="C28" s="117">
        <f>C19+C16</f>
        <v>520317</v>
      </c>
      <c r="D28" s="117">
        <f>D19+D16</f>
        <v>1034661</v>
      </c>
      <c r="E28" s="62"/>
      <c r="F28" s="21"/>
    </row>
    <row r="29" spans="1:6" ht="21.75" customHeight="1"/>
    <row r="30" spans="1:6" ht="25.5" customHeight="1"/>
    <row r="31" spans="1:6" ht="18.75" customHeight="1"/>
  </sheetData>
  <mergeCells count="1">
    <mergeCell ref="A2:E2"/>
  </mergeCells>
  <phoneticPr fontId="5" type="noConversion"/>
  <printOptions horizontalCentered="1"/>
  <pageMargins left="0.39370078740157483" right="0.39370078740157483" top="0.74803149606299213" bottom="0.90551181102362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4"/>
  <sheetViews>
    <sheetView showZeros="0" tabSelected="1" topLeftCell="A16" zoomScaleNormal="100" zoomScaleSheetLayoutView="70" workbookViewId="0">
      <selection activeCell="C27" sqref="C27"/>
    </sheetView>
  </sheetViews>
  <sheetFormatPr defaultRowHeight="14.25"/>
  <cols>
    <col min="1" max="1" width="32.625" style="3" customWidth="1"/>
    <col min="2" max="3" width="9.75" style="4" customWidth="1"/>
    <col min="4" max="4" width="10.625" style="4" customWidth="1"/>
    <col min="5" max="5" width="10.625" style="3" customWidth="1"/>
    <col min="6" max="256" width="9" style="3"/>
    <col min="257" max="257" width="42.375" style="3" customWidth="1"/>
    <col min="258" max="258" width="8.625" style="3" customWidth="1"/>
    <col min="259" max="259" width="8.75" style="3" customWidth="1"/>
    <col min="260" max="260" width="9.125" style="3" customWidth="1"/>
    <col min="261" max="261" width="16.125" style="3" customWidth="1"/>
    <col min="262" max="512" width="9" style="3"/>
    <col min="513" max="513" width="42.375" style="3" customWidth="1"/>
    <col min="514" max="514" width="8.625" style="3" customWidth="1"/>
    <col min="515" max="515" width="8.75" style="3" customWidth="1"/>
    <col min="516" max="516" width="9.125" style="3" customWidth="1"/>
    <col min="517" max="517" width="16.125" style="3" customWidth="1"/>
    <col min="518" max="768" width="9" style="3"/>
    <col min="769" max="769" width="42.375" style="3" customWidth="1"/>
    <col min="770" max="770" width="8.625" style="3" customWidth="1"/>
    <col min="771" max="771" width="8.75" style="3" customWidth="1"/>
    <col min="772" max="772" width="9.125" style="3" customWidth="1"/>
    <col min="773" max="773" width="16.125" style="3" customWidth="1"/>
    <col min="774" max="1024" width="9" style="3"/>
    <col min="1025" max="1025" width="42.375" style="3" customWidth="1"/>
    <col min="1026" max="1026" width="8.625" style="3" customWidth="1"/>
    <col min="1027" max="1027" width="8.75" style="3" customWidth="1"/>
    <col min="1028" max="1028" width="9.125" style="3" customWidth="1"/>
    <col min="1029" max="1029" width="16.125" style="3" customWidth="1"/>
    <col min="1030" max="1280" width="9" style="3"/>
    <col min="1281" max="1281" width="42.375" style="3" customWidth="1"/>
    <col min="1282" max="1282" width="8.625" style="3" customWidth="1"/>
    <col min="1283" max="1283" width="8.75" style="3" customWidth="1"/>
    <col min="1284" max="1284" width="9.125" style="3" customWidth="1"/>
    <col min="1285" max="1285" width="16.125" style="3" customWidth="1"/>
    <col min="1286" max="1536" width="9" style="3"/>
    <col min="1537" max="1537" width="42.375" style="3" customWidth="1"/>
    <col min="1538" max="1538" width="8.625" style="3" customWidth="1"/>
    <col min="1539" max="1539" width="8.75" style="3" customWidth="1"/>
    <col min="1540" max="1540" width="9.125" style="3" customWidth="1"/>
    <col min="1541" max="1541" width="16.125" style="3" customWidth="1"/>
    <col min="1542" max="1792" width="9" style="3"/>
    <col min="1793" max="1793" width="42.375" style="3" customWidth="1"/>
    <col min="1794" max="1794" width="8.625" style="3" customWidth="1"/>
    <col min="1795" max="1795" width="8.75" style="3" customWidth="1"/>
    <col min="1796" max="1796" width="9.125" style="3" customWidth="1"/>
    <col min="1797" max="1797" width="16.125" style="3" customWidth="1"/>
    <col min="1798" max="2048" width="9" style="3"/>
    <col min="2049" max="2049" width="42.375" style="3" customWidth="1"/>
    <col min="2050" max="2050" width="8.625" style="3" customWidth="1"/>
    <col min="2051" max="2051" width="8.75" style="3" customWidth="1"/>
    <col min="2052" max="2052" width="9.125" style="3" customWidth="1"/>
    <col min="2053" max="2053" width="16.125" style="3" customWidth="1"/>
    <col min="2054" max="2304" width="9" style="3"/>
    <col min="2305" max="2305" width="42.375" style="3" customWidth="1"/>
    <col min="2306" max="2306" width="8.625" style="3" customWidth="1"/>
    <col min="2307" max="2307" width="8.75" style="3" customWidth="1"/>
    <col min="2308" max="2308" width="9.125" style="3" customWidth="1"/>
    <col min="2309" max="2309" width="16.125" style="3" customWidth="1"/>
    <col min="2310" max="2560" width="9" style="3"/>
    <col min="2561" max="2561" width="42.375" style="3" customWidth="1"/>
    <col min="2562" max="2562" width="8.625" style="3" customWidth="1"/>
    <col min="2563" max="2563" width="8.75" style="3" customWidth="1"/>
    <col min="2564" max="2564" width="9.125" style="3" customWidth="1"/>
    <col min="2565" max="2565" width="16.125" style="3" customWidth="1"/>
    <col min="2566" max="2816" width="9" style="3"/>
    <col min="2817" max="2817" width="42.375" style="3" customWidth="1"/>
    <col min="2818" max="2818" width="8.625" style="3" customWidth="1"/>
    <col min="2819" max="2819" width="8.75" style="3" customWidth="1"/>
    <col min="2820" max="2820" width="9.125" style="3" customWidth="1"/>
    <col min="2821" max="2821" width="16.125" style="3" customWidth="1"/>
    <col min="2822" max="3072" width="9" style="3"/>
    <col min="3073" max="3073" width="42.375" style="3" customWidth="1"/>
    <col min="3074" max="3074" width="8.625" style="3" customWidth="1"/>
    <col min="3075" max="3075" width="8.75" style="3" customWidth="1"/>
    <col min="3076" max="3076" width="9.125" style="3" customWidth="1"/>
    <col min="3077" max="3077" width="16.125" style="3" customWidth="1"/>
    <col min="3078" max="3328" width="9" style="3"/>
    <col min="3329" max="3329" width="42.375" style="3" customWidth="1"/>
    <col min="3330" max="3330" width="8.625" style="3" customWidth="1"/>
    <col min="3331" max="3331" width="8.75" style="3" customWidth="1"/>
    <col min="3332" max="3332" width="9.125" style="3" customWidth="1"/>
    <col min="3333" max="3333" width="16.125" style="3" customWidth="1"/>
    <col min="3334" max="3584" width="9" style="3"/>
    <col min="3585" max="3585" width="42.375" style="3" customWidth="1"/>
    <col min="3586" max="3586" width="8.625" style="3" customWidth="1"/>
    <col min="3587" max="3587" width="8.75" style="3" customWidth="1"/>
    <col min="3588" max="3588" width="9.125" style="3" customWidth="1"/>
    <col min="3589" max="3589" width="16.125" style="3" customWidth="1"/>
    <col min="3590" max="3840" width="9" style="3"/>
    <col min="3841" max="3841" width="42.375" style="3" customWidth="1"/>
    <col min="3842" max="3842" width="8.625" style="3" customWidth="1"/>
    <col min="3843" max="3843" width="8.75" style="3" customWidth="1"/>
    <col min="3844" max="3844" width="9.125" style="3" customWidth="1"/>
    <col min="3845" max="3845" width="16.125" style="3" customWidth="1"/>
    <col min="3846" max="4096" width="9" style="3"/>
    <col min="4097" max="4097" width="42.375" style="3" customWidth="1"/>
    <col min="4098" max="4098" width="8.625" style="3" customWidth="1"/>
    <col min="4099" max="4099" width="8.75" style="3" customWidth="1"/>
    <col min="4100" max="4100" width="9.125" style="3" customWidth="1"/>
    <col min="4101" max="4101" width="16.125" style="3" customWidth="1"/>
    <col min="4102" max="4352" width="9" style="3"/>
    <col min="4353" max="4353" width="42.375" style="3" customWidth="1"/>
    <col min="4354" max="4354" width="8.625" style="3" customWidth="1"/>
    <col min="4355" max="4355" width="8.75" style="3" customWidth="1"/>
    <col min="4356" max="4356" width="9.125" style="3" customWidth="1"/>
    <col min="4357" max="4357" width="16.125" style="3" customWidth="1"/>
    <col min="4358" max="4608" width="9" style="3"/>
    <col min="4609" max="4609" width="42.375" style="3" customWidth="1"/>
    <col min="4610" max="4610" width="8.625" style="3" customWidth="1"/>
    <col min="4611" max="4611" width="8.75" style="3" customWidth="1"/>
    <col min="4612" max="4612" width="9.125" style="3" customWidth="1"/>
    <col min="4613" max="4613" width="16.125" style="3" customWidth="1"/>
    <col min="4614" max="4864" width="9" style="3"/>
    <col min="4865" max="4865" width="42.375" style="3" customWidth="1"/>
    <col min="4866" max="4866" width="8.625" style="3" customWidth="1"/>
    <col min="4867" max="4867" width="8.75" style="3" customWidth="1"/>
    <col min="4868" max="4868" width="9.125" style="3" customWidth="1"/>
    <col min="4869" max="4869" width="16.125" style="3" customWidth="1"/>
    <col min="4870" max="5120" width="9" style="3"/>
    <col min="5121" max="5121" width="42.375" style="3" customWidth="1"/>
    <col min="5122" max="5122" width="8.625" style="3" customWidth="1"/>
    <col min="5123" max="5123" width="8.75" style="3" customWidth="1"/>
    <col min="5124" max="5124" width="9.125" style="3" customWidth="1"/>
    <col min="5125" max="5125" width="16.125" style="3" customWidth="1"/>
    <col min="5126" max="5376" width="9" style="3"/>
    <col min="5377" max="5377" width="42.375" style="3" customWidth="1"/>
    <col min="5378" max="5378" width="8.625" style="3" customWidth="1"/>
    <col min="5379" max="5379" width="8.75" style="3" customWidth="1"/>
    <col min="5380" max="5380" width="9.125" style="3" customWidth="1"/>
    <col min="5381" max="5381" width="16.125" style="3" customWidth="1"/>
    <col min="5382" max="5632" width="9" style="3"/>
    <col min="5633" max="5633" width="42.375" style="3" customWidth="1"/>
    <col min="5634" max="5634" width="8.625" style="3" customWidth="1"/>
    <col min="5635" max="5635" width="8.75" style="3" customWidth="1"/>
    <col min="5636" max="5636" width="9.125" style="3" customWidth="1"/>
    <col min="5637" max="5637" width="16.125" style="3" customWidth="1"/>
    <col min="5638" max="5888" width="9" style="3"/>
    <col min="5889" max="5889" width="42.375" style="3" customWidth="1"/>
    <col min="5890" max="5890" width="8.625" style="3" customWidth="1"/>
    <col min="5891" max="5891" width="8.75" style="3" customWidth="1"/>
    <col min="5892" max="5892" width="9.125" style="3" customWidth="1"/>
    <col min="5893" max="5893" width="16.125" style="3" customWidth="1"/>
    <col min="5894" max="6144" width="9" style="3"/>
    <col min="6145" max="6145" width="42.375" style="3" customWidth="1"/>
    <col min="6146" max="6146" width="8.625" style="3" customWidth="1"/>
    <col min="6147" max="6147" width="8.75" style="3" customWidth="1"/>
    <col min="6148" max="6148" width="9.125" style="3" customWidth="1"/>
    <col min="6149" max="6149" width="16.125" style="3" customWidth="1"/>
    <col min="6150" max="6400" width="9" style="3"/>
    <col min="6401" max="6401" width="42.375" style="3" customWidth="1"/>
    <col min="6402" max="6402" width="8.625" style="3" customWidth="1"/>
    <col min="6403" max="6403" width="8.75" style="3" customWidth="1"/>
    <col min="6404" max="6404" width="9.125" style="3" customWidth="1"/>
    <col min="6405" max="6405" width="16.125" style="3" customWidth="1"/>
    <col min="6406" max="6656" width="9" style="3"/>
    <col min="6657" max="6657" width="42.375" style="3" customWidth="1"/>
    <col min="6658" max="6658" width="8.625" style="3" customWidth="1"/>
    <col min="6659" max="6659" width="8.75" style="3" customWidth="1"/>
    <col min="6660" max="6660" width="9.125" style="3" customWidth="1"/>
    <col min="6661" max="6661" width="16.125" style="3" customWidth="1"/>
    <col min="6662" max="6912" width="9" style="3"/>
    <col min="6913" max="6913" width="42.375" style="3" customWidth="1"/>
    <col min="6914" max="6914" width="8.625" style="3" customWidth="1"/>
    <col min="6915" max="6915" width="8.75" style="3" customWidth="1"/>
    <col min="6916" max="6916" width="9.125" style="3" customWidth="1"/>
    <col min="6917" max="6917" width="16.125" style="3" customWidth="1"/>
    <col min="6918" max="7168" width="9" style="3"/>
    <col min="7169" max="7169" width="42.375" style="3" customWidth="1"/>
    <col min="7170" max="7170" width="8.625" style="3" customWidth="1"/>
    <col min="7171" max="7171" width="8.75" style="3" customWidth="1"/>
    <col min="7172" max="7172" width="9.125" style="3" customWidth="1"/>
    <col min="7173" max="7173" width="16.125" style="3" customWidth="1"/>
    <col min="7174" max="7424" width="9" style="3"/>
    <col min="7425" max="7425" width="42.375" style="3" customWidth="1"/>
    <col min="7426" max="7426" width="8.625" style="3" customWidth="1"/>
    <col min="7427" max="7427" width="8.75" style="3" customWidth="1"/>
    <col min="7428" max="7428" width="9.125" style="3" customWidth="1"/>
    <col min="7429" max="7429" width="16.125" style="3" customWidth="1"/>
    <col min="7430" max="7680" width="9" style="3"/>
    <col min="7681" max="7681" width="42.375" style="3" customWidth="1"/>
    <col min="7682" max="7682" width="8.625" style="3" customWidth="1"/>
    <col min="7683" max="7683" width="8.75" style="3" customWidth="1"/>
    <col min="7684" max="7684" width="9.125" style="3" customWidth="1"/>
    <col min="7685" max="7685" width="16.125" style="3" customWidth="1"/>
    <col min="7686" max="7936" width="9" style="3"/>
    <col min="7937" max="7937" width="42.375" style="3" customWidth="1"/>
    <col min="7938" max="7938" width="8.625" style="3" customWidth="1"/>
    <col min="7939" max="7939" width="8.75" style="3" customWidth="1"/>
    <col min="7940" max="7940" width="9.125" style="3" customWidth="1"/>
    <col min="7941" max="7941" width="16.125" style="3" customWidth="1"/>
    <col min="7942" max="8192" width="9" style="3"/>
    <col min="8193" max="8193" width="42.375" style="3" customWidth="1"/>
    <col min="8194" max="8194" width="8.625" style="3" customWidth="1"/>
    <col min="8195" max="8195" width="8.75" style="3" customWidth="1"/>
    <col min="8196" max="8196" width="9.125" style="3" customWidth="1"/>
    <col min="8197" max="8197" width="16.125" style="3" customWidth="1"/>
    <col min="8198" max="8448" width="9" style="3"/>
    <col min="8449" max="8449" width="42.375" style="3" customWidth="1"/>
    <col min="8450" max="8450" width="8.625" style="3" customWidth="1"/>
    <col min="8451" max="8451" width="8.75" style="3" customWidth="1"/>
    <col min="8452" max="8452" width="9.125" style="3" customWidth="1"/>
    <col min="8453" max="8453" width="16.125" style="3" customWidth="1"/>
    <col min="8454" max="8704" width="9" style="3"/>
    <col min="8705" max="8705" width="42.375" style="3" customWidth="1"/>
    <col min="8706" max="8706" width="8.625" style="3" customWidth="1"/>
    <col min="8707" max="8707" width="8.75" style="3" customWidth="1"/>
    <col min="8708" max="8708" width="9.125" style="3" customWidth="1"/>
    <col min="8709" max="8709" width="16.125" style="3" customWidth="1"/>
    <col min="8710" max="8960" width="9" style="3"/>
    <col min="8961" max="8961" width="42.375" style="3" customWidth="1"/>
    <col min="8962" max="8962" width="8.625" style="3" customWidth="1"/>
    <col min="8963" max="8963" width="8.75" style="3" customWidth="1"/>
    <col min="8964" max="8964" width="9.125" style="3" customWidth="1"/>
    <col min="8965" max="8965" width="16.125" style="3" customWidth="1"/>
    <col min="8966" max="9216" width="9" style="3"/>
    <col min="9217" max="9217" width="42.375" style="3" customWidth="1"/>
    <col min="9218" max="9218" width="8.625" style="3" customWidth="1"/>
    <col min="9219" max="9219" width="8.75" style="3" customWidth="1"/>
    <col min="9220" max="9220" width="9.125" style="3" customWidth="1"/>
    <col min="9221" max="9221" width="16.125" style="3" customWidth="1"/>
    <col min="9222" max="9472" width="9" style="3"/>
    <col min="9473" max="9473" width="42.375" style="3" customWidth="1"/>
    <col min="9474" max="9474" width="8.625" style="3" customWidth="1"/>
    <col min="9475" max="9475" width="8.75" style="3" customWidth="1"/>
    <col min="9476" max="9476" width="9.125" style="3" customWidth="1"/>
    <col min="9477" max="9477" width="16.125" style="3" customWidth="1"/>
    <col min="9478" max="9728" width="9" style="3"/>
    <col min="9729" max="9729" width="42.375" style="3" customWidth="1"/>
    <col min="9730" max="9730" width="8.625" style="3" customWidth="1"/>
    <col min="9731" max="9731" width="8.75" style="3" customWidth="1"/>
    <col min="9732" max="9732" width="9.125" style="3" customWidth="1"/>
    <col min="9733" max="9733" width="16.125" style="3" customWidth="1"/>
    <col min="9734" max="9984" width="9" style="3"/>
    <col min="9985" max="9985" width="42.375" style="3" customWidth="1"/>
    <col min="9986" max="9986" width="8.625" style="3" customWidth="1"/>
    <col min="9987" max="9987" width="8.75" style="3" customWidth="1"/>
    <col min="9988" max="9988" width="9.125" style="3" customWidth="1"/>
    <col min="9989" max="9989" width="16.125" style="3" customWidth="1"/>
    <col min="9990" max="10240" width="9" style="3"/>
    <col min="10241" max="10241" width="42.375" style="3" customWidth="1"/>
    <col min="10242" max="10242" width="8.625" style="3" customWidth="1"/>
    <col min="10243" max="10243" width="8.75" style="3" customWidth="1"/>
    <col min="10244" max="10244" width="9.125" style="3" customWidth="1"/>
    <col min="10245" max="10245" width="16.125" style="3" customWidth="1"/>
    <col min="10246" max="10496" width="9" style="3"/>
    <col min="10497" max="10497" width="42.375" style="3" customWidth="1"/>
    <col min="10498" max="10498" width="8.625" style="3" customWidth="1"/>
    <col min="10499" max="10499" width="8.75" style="3" customWidth="1"/>
    <col min="10500" max="10500" width="9.125" style="3" customWidth="1"/>
    <col min="10501" max="10501" width="16.125" style="3" customWidth="1"/>
    <col min="10502" max="10752" width="9" style="3"/>
    <col min="10753" max="10753" width="42.375" style="3" customWidth="1"/>
    <col min="10754" max="10754" width="8.625" style="3" customWidth="1"/>
    <col min="10755" max="10755" width="8.75" style="3" customWidth="1"/>
    <col min="10756" max="10756" width="9.125" style="3" customWidth="1"/>
    <col min="10757" max="10757" width="16.125" style="3" customWidth="1"/>
    <col min="10758" max="11008" width="9" style="3"/>
    <col min="11009" max="11009" width="42.375" style="3" customWidth="1"/>
    <col min="11010" max="11010" width="8.625" style="3" customWidth="1"/>
    <col min="11011" max="11011" width="8.75" style="3" customWidth="1"/>
    <col min="11012" max="11012" width="9.125" style="3" customWidth="1"/>
    <col min="11013" max="11013" width="16.125" style="3" customWidth="1"/>
    <col min="11014" max="11264" width="9" style="3"/>
    <col min="11265" max="11265" width="42.375" style="3" customWidth="1"/>
    <col min="11266" max="11266" width="8.625" style="3" customWidth="1"/>
    <col min="11267" max="11267" width="8.75" style="3" customWidth="1"/>
    <col min="11268" max="11268" width="9.125" style="3" customWidth="1"/>
    <col min="11269" max="11269" width="16.125" style="3" customWidth="1"/>
    <col min="11270" max="11520" width="9" style="3"/>
    <col min="11521" max="11521" width="42.375" style="3" customWidth="1"/>
    <col min="11522" max="11522" width="8.625" style="3" customWidth="1"/>
    <col min="11523" max="11523" width="8.75" style="3" customWidth="1"/>
    <col min="11524" max="11524" width="9.125" style="3" customWidth="1"/>
    <col min="11525" max="11525" width="16.125" style="3" customWidth="1"/>
    <col min="11526" max="11776" width="9" style="3"/>
    <col min="11777" max="11777" width="42.375" style="3" customWidth="1"/>
    <col min="11778" max="11778" width="8.625" style="3" customWidth="1"/>
    <col min="11779" max="11779" width="8.75" style="3" customWidth="1"/>
    <col min="11780" max="11780" width="9.125" style="3" customWidth="1"/>
    <col min="11781" max="11781" width="16.125" style="3" customWidth="1"/>
    <col min="11782" max="12032" width="9" style="3"/>
    <col min="12033" max="12033" width="42.375" style="3" customWidth="1"/>
    <col min="12034" max="12034" width="8.625" style="3" customWidth="1"/>
    <col min="12035" max="12035" width="8.75" style="3" customWidth="1"/>
    <col min="12036" max="12036" width="9.125" style="3" customWidth="1"/>
    <col min="12037" max="12037" width="16.125" style="3" customWidth="1"/>
    <col min="12038" max="12288" width="9" style="3"/>
    <col min="12289" max="12289" width="42.375" style="3" customWidth="1"/>
    <col min="12290" max="12290" width="8.625" style="3" customWidth="1"/>
    <col min="12291" max="12291" width="8.75" style="3" customWidth="1"/>
    <col min="12292" max="12292" width="9.125" style="3" customWidth="1"/>
    <col min="12293" max="12293" width="16.125" style="3" customWidth="1"/>
    <col min="12294" max="12544" width="9" style="3"/>
    <col min="12545" max="12545" width="42.375" style="3" customWidth="1"/>
    <col min="12546" max="12546" width="8.625" style="3" customWidth="1"/>
    <col min="12547" max="12547" width="8.75" style="3" customWidth="1"/>
    <col min="12548" max="12548" width="9.125" style="3" customWidth="1"/>
    <col min="12549" max="12549" width="16.125" style="3" customWidth="1"/>
    <col min="12550" max="12800" width="9" style="3"/>
    <col min="12801" max="12801" width="42.375" style="3" customWidth="1"/>
    <col min="12802" max="12802" width="8.625" style="3" customWidth="1"/>
    <col min="12803" max="12803" width="8.75" style="3" customWidth="1"/>
    <col min="12804" max="12804" width="9.125" style="3" customWidth="1"/>
    <col min="12805" max="12805" width="16.125" style="3" customWidth="1"/>
    <col min="12806" max="13056" width="9" style="3"/>
    <col min="13057" max="13057" width="42.375" style="3" customWidth="1"/>
    <col min="13058" max="13058" width="8.625" style="3" customWidth="1"/>
    <col min="13059" max="13059" width="8.75" style="3" customWidth="1"/>
    <col min="13060" max="13060" width="9.125" style="3" customWidth="1"/>
    <col min="13061" max="13061" width="16.125" style="3" customWidth="1"/>
    <col min="13062" max="13312" width="9" style="3"/>
    <col min="13313" max="13313" width="42.375" style="3" customWidth="1"/>
    <col min="13314" max="13314" width="8.625" style="3" customWidth="1"/>
    <col min="13315" max="13315" width="8.75" style="3" customWidth="1"/>
    <col min="13316" max="13316" width="9.125" style="3" customWidth="1"/>
    <col min="13317" max="13317" width="16.125" style="3" customWidth="1"/>
    <col min="13318" max="13568" width="9" style="3"/>
    <col min="13569" max="13569" width="42.375" style="3" customWidth="1"/>
    <col min="13570" max="13570" width="8.625" style="3" customWidth="1"/>
    <col min="13571" max="13571" width="8.75" style="3" customWidth="1"/>
    <col min="13572" max="13572" width="9.125" style="3" customWidth="1"/>
    <col min="13573" max="13573" width="16.125" style="3" customWidth="1"/>
    <col min="13574" max="13824" width="9" style="3"/>
    <col min="13825" max="13825" width="42.375" style="3" customWidth="1"/>
    <col min="13826" max="13826" width="8.625" style="3" customWidth="1"/>
    <col min="13827" max="13827" width="8.75" style="3" customWidth="1"/>
    <col min="13828" max="13828" width="9.125" style="3" customWidth="1"/>
    <col min="13829" max="13829" width="16.125" style="3" customWidth="1"/>
    <col min="13830" max="14080" width="9" style="3"/>
    <col min="14081" max="14081" width="42.375" style="3" customWidth="1"/>
    <col min="14082" max="14082" width="8.625" style="3" customWidth="1"/>
    <col min="14083" max="14083" width="8.75" style="3" customWidth="1"/>
    <col min="14084" max="14084" width="9.125" style="3" customWidth="1"/>
    <col min="14085" max="14085" width="16.125" style="3" customWidth="1"/>
    <col min="14086" max="14336" width="9" style="3"/>
    <col min="14337" max="14337" width="42.375" style="3" customWidth="1"/>
    <col min="14338" max="14338" width="8.625" style="3" customWidth="1"/>
    <col min="14339" max="14339" width="8.75" style="3" customWidth="1"/>
    <col min="14340" max="14340" width="9.125" style="3" customWidth="1"/>
    <col min="14341" max="14341" width="16.125" style="3" customWidth="1"/>
    <col min="14342" max="14592" width="9" style="3"/>
    <col min="14593" max="14593" width="42.375" style="3" customWidth="1"/>
    <col min="14594" max="14594" width="8.625" style="3" customWidth="1"/>
    <col min="14595" max="14595" width="8.75" style="3" customWidth="1"/>
    <col min="14596" max="14596" width="9.125" style="3" customWidth="1"/>
    <col min="14597" max="14597" width="16.125" style="3" customWidth="1"/>
    <col min="14598" max="14848" width="9" style="3"/>
    <col min="14849" max="14849" width="42.375" style="3" customWidth="1"/>
    <col min="14850" max="14850" width="8.625" style="3" customWidth="1"/>
    <col min="14851" max="14851" width="8.75" style="3" customWidth="1"/>
    <col min="14852" max="14852" width="9.125" style="3" customWidth="1"/>
    <col min="14853" max="14853" width="16.125" style="3" customWidth="1"/>
    <col min="14854" max="15104" width="9" style="3"/>
    <col min="15105" max="15105" width="42.375" style="3" customWidth="1"/>
    <col min="15106" max="15106" width="8.625" style="3" customWidth="1"/>
    <col min="15107" max="15107" width="8.75" style="3" customWidth="1"/>
    <col min="15108" max="15108" width="9.125" style="3" customWidth="1"/>
    <col min="15109" max="15109" width="16.125" style="3" customWidth="1"/>
    <col min="15110" max="15360" width="9" style="3"/>
    <col min="15361" max="15361" width="42.375" style="3" customWidth="1"/>
    <col min="15362" max="15362" width="8.625" style="3" customWidth="1"/>
    <col min="15363" max="15363" width="8.75" style="3" customWidth="1"/>
    <col min="15364" max="15364" width="9.125" style="3" customWidth="1"/>
    <col min="15365" max="15365" width="16.125" style="3" customWidth="1"/>
    <col min="15366" max="15616" width="9" style="3"/>
    <col min="15617" max="15617" width="42.375" style="3" customWidth="1"/>
    <col min="15618" max="15618" width="8.625" style="3" customWidth="1"/>
    <col min="15619" max="15619" width="8.75" style="3" customWidth="1"/>
    <col min="15620" max="15620" width="9.125" style="3" customWidth="1"/>
    <col min="15621" max="15621" width="16.125" style="3" customWidth="1"/>
    <col min="15622" max="15872" width="9" style="3"/>
    <col min="15873" max="15873" width="42.375" style="3" customWidth="1"/>
    <col min="15874" max="15874" width="8.625" style="3" customWidth="1"/>
    <col min="15875" max="15875" width="8.75" style="3" customWidth="1"/>
    <col min="15876" max="15876" width="9.125" style="3" customWidth="1"/>
    <col min="15877" max="15877" width="16.125" style="3" customWidth="1"/>
    <col min="15878" max="16128" width="9" style="3"/>
    <col min="16129" max="16129" width="42.375" style="3" customWidth="1"/>
    <col min="16130" max="16130" width="8.625" style="3" customWidth="1"/>
    <col min="16131" max="16131" width="8.75" style="3" customWidth="1"/>
    <col min="16132" max="16132" width="9.125" style="3" customWidth="1"/>
    <col min="16133" max="16133" width="16.125" style="3" customWidth="1"/>
    <col min="16134" max="16384" width="9" style="3"/>
  </cols>
  <sheetData>
    <row r="1" spans="1:6" ht="12.75" customHeight="1">
      <c r="A1" s="5" t="s">
        <v>52</v>
      </c>
    </row>
    <row r="2" spans="1:6" ht="24.75" customHeight="1">
      <c r="A2" s="202" t="s">
        <v>176</v>
      </c>
      <c r="B2" s="202"/>
      <c r="C2" s="202"/>
      <c r="D2" s="202"/>
      <c r="E2" s="202"/>
    </row>
    <row r="3" spans="1:6" ht="15" customHeight="1">
      <c r="A3" s="5"/>
      <c r="B3" s="6"/>
      <c r="C3" s="6"/>
      <c r="D3" s="6"/>
      <c r="E3" s="164" t="s">
        <v>202</v>
      </c>
    </row>
    <row r="4" spans="1:6" ht="32.25" customHeight="1">
      <c r="A4" s="41" t="s">
        <v>174</v>
      </c>
      <c r="B4" s="42" t="s">
        <v>178</v>
      </c>
      <c r="C4" s="42" t="s">
        <v>177</v>
      </c>
      <c r="D4" s="42" t="s">
        <v>196</v>
      </c>
      <c r="E4" s="43" t="s">
        <v>53</v>
      </c>
    </row>
    <row r="5" spans="1:6" ht="24" customHeight="1">
      <c r="A5" s="44" t="s">
        <v>58</v>
      </c>
      <c r="B5" s="45"/>
      <c r="C5" s="45"/>
      <c r="D5" s="64">
        <f>B5+C5</f>
        <v>0</v>
      </c>
      <c r="E5" s="47"/>
      <c r="F5" s="48"/>
    </row>
    <row r="6" spans="1:6" ht="24" customHeight="1">
      <c r="A6" s="49" t="s">
        <v>110</v>
      </c>
      <c r="B6" s="45"/>
      <c r="C6" s="45"/>
      <c r="D6" s="51">
        <f t="shared" ref="D6:D28" si="0">B6+C6</f>
        <v>0</v>
      </c>
      <c r="E6" s="50"/>
    </row>
    <row r="7" spans="1:6" ht="24" customHeight="1">
      <c r="A7" s="49" t="s">
        <v>111</v>
      </c>
      <c r="B7" s="45"/>
      <c r="C7" s="45"/>
      <c r="D7" s="51">
        <f t="shared" si="0"/>
        <v>0</v>
      </c>
      <c r="E7" s="50"/>
    </row>
    <row r="8" spans="1:6" ht="24" customHeight="1">
      <c r="A8" s="44" t="s">
        <v>112</v>
      </c>
      <c r="B8" s="51">
        <f>SUM(B9,B11,B10)</f>
        <v>176607</v>
      </c>
      <c r="C8" s="51">
        <f>SUM(C9,C11,C10)</f>
        <v>57000</v>
      </c>
      <c r="D8" s="51">
        <f t="shared" si="0"/>
        <v>233607</v>
      </c>
      <c r="E8" s="50"/>
    </row>
    <row r="9" spans="1:6" ht="24" customHeight="1">
      <c r="A9" s="49" t="s">
        <v>185</v>
      </c>
      <c r="B9" s="51">
        <f>158738+7869</f>
        <v>166607</v>
      </c>
      <c r="C9" s="51">
        <v>57000</v>
      </c>
      <c r="D9" s="51">
        <f t="shared" si="0"/>
        <v>223607</v>
      </c>
      <c r="E9" s="50"/>
    </row>
    <row r="10" spans="1:6" ht="24" customHeight="1">
      <c r="A10" s="49" t="s">
        <v>113</v>
      </c>
      <c r="B10" s="51">
        <v>5500</v>
      </c>
      <c r="C10" s="51"/>
      <c r="D10" s="51">
        <f t="shared" si="0"/>
        <v>5500</v>
      </c>
      <c r="E10" s="54"/>
    </row>
    <row r="11" spans="1:6" ht="24" customHeight="1">
      <c r="A11" s="49" t="s">
        <v>114</v>
      </c>
      <c r="B11" s="51">
        <v>4500</v>
      </c>
      <c r="C11" s="51"/>
      <c r="D11" s="51">
        <f t="shared" si="0"/>
        <v>4500</v>
      </c>
      <c r="E11" s="52"/>
    </row>
    <row r="12" spans="1:6" ht="24" customHeight="1">
      <c r="A12" s="44" t="s">
        <v>115</v>
      </c>
      <c r="B12" s="51">
        <f>SUM(B13:B15)</f>
        <v>28134</v>
      </c>
      <c r="C12" s="51">
        <f>SUM(C13:C15)</f>
        <v>0</v>
      </c>
      <c r="D12" s="51">
        <f t="shared" si="0"/>
        <v>28134</v>
      </c>
      <c r="E12" s="55"/>
    </row>
    <row r="13" spans="1:6" ht="24" customHeight="1">
      <c r="A13" s="49" t="s">
        <v>66</v>
      </c>
      <c r="B13" s="51">
        <v>20000</v>
      </c>
      <c r="C13" s="51"/>
      <c r="D13" s="51">
        <f t="shared" si="0"/>
        <v>20000</v>
      </c>
      <c r="E13" s="55" t="s">
        <v>175</v>
      </c>
    </row>
    <row r="14" spans="1:6" ht="24" customHeight="1">
      <c r="A14" s="53" t="s">
        <v>116</v>
      </c>
      <c r="B14" s="51">
        <v>2581</v>
      </c>
      <c r="C14" s="51"/>
      <c r="D14" s="51">
        <f t="shared" si="0"/>
        <v>2581</v>
      </c>
      <c r="E14" s="55"/>
    </row>
    <row r="15" spans="1:6" ht="24" customHeight="1">
      <c r="A15" s="53" t="s">
        <v>67</v>
      </c>
      <c r="B15" s="51">
        <f>4953+600</f>
        <v>5553</v>
      </c>
      <c r="C15" s="51"/>
      <c r="D15" s="51">
        <f t="shared" si="0"/>
        <v>5553</v>
      </c>
      <c r="E15" s="50"/>
    </row>
    <row r="16" spans="1:6" ht="24" customHeight="1">
      <c r="A16" s="56"/>
      <c r="B16" s="51"/>
      <c r="C16" s="51"/>
      <c r="D16" s="51">
        <f t="shared" si="0"/>
        <v>0</v>
      </c>
      <c r="E16" s="47"/>
    </row>
    <row r="17" spans="1:5" ht="24" customHeight="1">
      <c r="A17" s="45" t="s">
        <v>44</v>
      </c>
      <c r="B17" s="51">
        <f>SUM(B5,B8,B12)</f>
        <v>204741</v>
      </c>
      <c r="C17" s="51">
        <f>SUM(C5,C8,C12)</f>
        <v>57000</v>
      </c>
      <c r="D17" s="51">
        <f t="shared" si="0"/>
        <v>261741</v>
      </c>
      <c r="E17" s="47"/>
    </row>
    <row r="18" spans="1:5" ht="24" customHeight="1">
      <c r="A18" s="45"/>
      <c r="B18" s="51"/>
      <c r="C18" s="51"/>
      <c r="D18" s="51">
        <f t="shared" si="0"/>
        <v>0</v>
      </c>
      <c r="E18" s="47"/>
    </row>
    <row r="19" spans="1:5" ht="24" customHeight="1">
      <c r="A19" s="57" t="s">
        <v>186</v>
      </c>
      <c r="B19" s="51">
        <v>31800</v>
      </c>
      <c r="C19" s="51">
        <v>4037</v>
      </c>
      <c r="D19" s="51">
        <f t="shared" si="0"/>
        <v>35837</v>
      </c>
      <c r="E19" s="47"/>
    </row>
    <row r="20" spans="1:5" ht="24" customHeight="1">
      <c r="A20" s="44"/>
      <c r="B20" s="51"/>
      <c r="C20" s="51"/>
      <c r="D20" s="51">
        <f t="shared" si="0"/>
        <v>0</v>
      </c>
      <c r="E20" s="55"/>
    </row>
    <row r="21" spans="1:5" ht="24" customHeight="1">
      <c r="A21" s="44" t="s">
        <v>47</v>
      </c>
      <c r="B21" s="51">
        <f>B22+B25+B26+B27</f>
        <v>277803</v>
      </c>
      <c r="C21" s="51">
        <f>C22+C25+C26+C27</f>
        <v>459280</v>
      </c>
      <c r="D21" s="51">
        <f t="shared" si="0"/>
        <v>737083</v>
      </c>
      <c r="E21" s="58"/>
    </row>
    <row r="22" spans="1:5" ht="24" customHeight="1">
      <c r="A22" s="44" t="s">
        <v>59</v>
      </c>
      <c r="B22" s="51">
        <f>B23+B24</f>
        <v>27564</v>
      </c>
      <c r="C22" s="51"/>
      <c r="D22" s="51">
        <f t="shared" si="0"/>
        <v>27564</v>
      </c>
      <c r="E22" s="47"/>
    </row>
    <row r="23" spans="1:5" ht="24" customHeight="1">
      <c r="A23" s="44" t="s">
        <v>60</v>
      </c>
      <c r="B23" s="51">
        <v>27454</v>
      </c>
      <c r="C23" s="51"/>
      <c r="D23" s="51">
        <f t="shared" si="0"/>
        <v>27454</v>
      </c>
      <c r="E23" s="47"/>
    </row>
    <row r="24" spans="1:5" ht="24" customHeight="1">
      <c r="A24" s="44" t="s">
        <v>61</v>
      </c>
      <c r="B24" s="51">
        <v>110</v>
      </c>
      <c r="C24" s="51"/>
      <c r="D24" s="51">
        <f t="shared" si="0"/>
        <v>110</v>
      </c>
      <c r="E24" s="55"/>
    </row>
    <row r="25" spans="1:5" ht="24" customHeight="1">
      <c r="A25" s="44" t="s">
        <v>62</v>
      </c>
      <c r="B25" s="51"/>
      <c r="C25" s="51"/>
      <c r="D25" s="51">
        <f t="shared" si="0"/>
        <v>0</v>
      </c>
      <c r="E25" s="55"/>
    </row>
    <row r="26" spans="1:5" ht="24" customHeight="1">
      <c r="A26" s="44" t="s">
        <v>187</v>
      </c>
      <c r="B26" s="51">
        <v>157100</v>
      </c>
      <c r="C26" s="51">
        <v>464260</v>
      </c>
      <c r="D26" s="51">
        <f t="shared" si="0"/>
        <v>621360</v>
      </c>
      <c r="E26" s="55"/>
    </row>
    <row r="27" spans="1:5" ht="24" customHeight="1">
      <c r="A27" s="44" t="s">
        <v>63</v>
      </c>
      <c r="B27" s="51">
        <v>93139</v>
      </c>
      <c r="C27" s="51">
        <f>-4980</f>
        <v>-4980</v>
      </c>
      <c r="D27" s="51">
        <f t="shared" si="0"/>
        <v>88159</v>
      </c>
      <c r="E27" s="55"/>
    </row>
    <row r="28" spans="1:5" ht="24" customHeight="1">
      <c r="A28" s="59"/>
      <c r="B28" s="51"/>
      <c r="C28" s="51"/>
      <c r="D28" s="51">
        <f t="shared" si="0"/>
        <v>0</v>
      </c>
      <c r="E28" s="55"/>
    </row>
    <row r="29" spans="1:5" ht="24" customHeight="1">
      <c r="A29" s="60" t="s">
        <v>49</v>
      </c>
      <c r="B29" s="61">
        <f>B21+B17+B19</f>
        <v>514344</v>
      </c>
      <c r="C29" s="61">
        <f>C21+C17+C19</f>
        <v>520317</v>
      </c>
      <c r="D29" s="61">
        <f>D21+D17+D19</f>
        <v>1034661</v>
      </c>
      <c r="E29" s="63"/>
    </row>
    <row r="30" spans="1:5" ht="20.25" customHeight="1">
      <c r="A30" s="7"/>
      <c r="B30" s="7"/>
      <c r="C30" s="7"/>
      <c r="D30" s="7"/>
    </row>
    <row r="31" spans="1:5" ht="21.75" customHeight="1">
      <c r="D31" s="8"/>
    </row>
    <row r="32" spans="1:5">
      <c r="D32" s="8"/>
    </row>
    <row r="33" spans="2:4">
      <c r="B33" s="8"/>
      <c r="C33" s="8"/>
      <c r="D33" s="9"/>
    </row>
    <row r="34" spans="2:4">
      <c r="D34" s="9"/>
    </row>
  </sheetData>
  <mergeCells count="1">
    <mergeCell ref="A2:E2"/>
  </mergeCells>
  <phoneticPr fontId="5" type="noConversion"/>
  <printOptions horizontalCentered="1"/>
  <pageMargins left="0.70866141732283472" right="0.70866141732283472" top="0.74803149606299213" bottom="0.90551181102362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zoomScaleNormal="100" workbookViewId="0">
      <selection activeCell="A2" sqref="A2:E2"/>
    </sheetView>
  </sheetViews>
  <sheetFormatPr defaultRowHeight="14.25"/>
  <cols>
    <col min="1" max="1" width="29.875" customWidth="1"/>
    <col min="2" max="2" width="9.625" style="37" customWidth="1"/>
    <col min="3" max="4" width="9.625" customWidth="1"/>
    <col min="5" max="5" width="13.25" customWidth="1"/>
    <col min="6" max="13" width="11.375" customWidth="1"/>
  </cols>
  <sheetData>
    <row r="1" spans="1:5" ht="15">
      <c r="A1" s="33" t="s">
        <v>133</v>
      </c>
      <c r="B1" s="34"/>
      <c r="C1" s="35"/>
      <c r="D1" s="36"/>
    </row>
    <row r="2" spans="1:5" ht="21">
      <c r="A2" s="203" t="s">
        <v>159</v>
      </c>
      <c r="B2" s="203"/>
      <c r="C2" s="203"/>
      <c r="D2" s="203"/>
      <c r="E2" s="203"/>
    </row>
    <row r="3" spans="1:5">
      <c r="A3" s="131"/>
      <c r="B3" s="131"/>
      <c r="C3" s="131"/>
      <c r="D3" s="131"/>
      <c r="E3" s="131" t="s">
        <v>134</v>
      </c>
    </row>
    <row r="4" spans="1:5" s="38" customFormat="1" ht="36.75" customHeight="1">
      <c r="A4" s="118" t="s">
        <v>135</v>
      </c>
      <c r="B4" s="127" t="s">
        <v>181</v>
      </c>
      <c r="C4" s="118" t="s">
        <v>118</v>
      </c>
      <c r="D4" s="127" t="s">
        <v>196</v>
      </c>
      <c r="E4" s="118" t="s">
        <v>153</v>
      </c>
    </row>
    <row r="5" spans="1:5" ht="26.25" customHeight="1">
      <c r="A5" s="119" t="s">
        <v>136</v>
      </c>
      <c r="B5" s="120">
        <f>SUM(B6:B9)</f>
        <v>5912</v>
      </c>
      <c r="C5" s="120">
        <f t="shared" ref="C5:D5" si="0">SUM(C6:C9)</f>
        <v>0</v>
      </c>
      <c r="D5" s="120">
        <f t="shared" si="0"/>
        <v>5912</v>
      </c>
      <c r="E5" s="121"/>
    </row>
    <row r="6" spans="1:5" ht="26.25" customHeight="1">
      <c r="A6" s="119" t="s">
        <v>182</v>
      </c>
      <c r="B6" s="120"/>
      <c r="C6" s="122"/>
      <c r="D6" s="120"/>
      <c r="E6" s="121"/>
    </row>
    <row r="7" spans="1:5" ht="26.25" customHeight="1">
      <c r="A7" s="119" t="s">
        <v>137</v>
      </c>
      <c r="B7" s="120">
        <v>5877</v>
      </c>
      <c r="C7" s="120"/>
      <c r="D7" s="120">
        <v>5877</v>
      </c>
      <c r="E7" s="124"/>
    </row>
    <row r="8" spans="1:5" ht="26.25" customHeight="1">
      <c r="A8" s="119" t="s">
        <v>138</v>
      </c>
      <c r="B8" s="120"/>
      <c r="C8" s="120"/>
      <c r="D8" s="120"/>
      <c r="E8" s="121"/>
    </row>
    <row r="9" spans="1:5" ht="26.25" customHeight="1">
      <c r="A9" s="119" t="s">
        <v>139</v>
      </c>
      <c r="B9" s="120">
        <v>35</v>
      </c>
      <c r="C9" s="120"/>
      <c r="D9" s="120">
        <v>35</v>
      </c>
      <c r="E9" s="121"/>
    </row>
    <row r="10" spans="1:5" ht="26.25" customHeight="1">
      <c r="A10" s="119" t="s">
        <v>140</v>
      </c>
      <c r="B10" s="120"/>
      <c r="C10" s="122"/>
      <c r="D10" s="120"/>
      <c r="E10" s="121"/>
    </row>
    <row r="11" spans="1:5" ht="26.25" customHeight="1">
      <c r="A11" s="125"/>
      <c r="B11" s="120"/>
      <c r="C11" s="122"/>
      <c r="D11" s="120"/>
      <c r="E11" s="121"/>
    </row>
    <row r="12" spans="1:5" ht="26.25" customHeight="1">
      <c r="A12" s="119"/>
      <c r="B12" s="120"/>
      <c r="C12" s="122"/>
      <c r="D12" s="120"/>
      <c r="E12" s="121"/>
    </row>
    <row r="13" spans="1:5" ht="26.25" customHeight="1">
      <c r="A13" s="123" t="s">
        <v>141</v>
      </c>
      <c r="B13" s="120">
        <f>SUM(B5,B10)</f>
        <v>5912</v>
      </c>
      <c r="C13" s="120">
        <f t="shared" ref="C13:D13" si="1">SUM(C5,C10)</f>
        <v>0</v>
      </c>
      <c r="D13" s="120">
        <f t="shared" si="1"/>
        <v>5912</v>
      </c>
      <c r="E13" s="124"/>
    </row>
    <row r="14" spans="1:5" ht="26.25" customHeight="1">
      <c r="A14" s="119" t="s">
        <v>142</v>
      </c>
      <c r="B14" s="120"/>
      <c r="C14" s="122"/>
      <c r="D14" s="120"/>
      <c r="E14" s="121"/>
    </row>
    <row r="15" spans="1:5" ht="26.25" customHeight="1">
      <c r="A15" s="119" t="s">
        <v>143</v>
      </c>
      <c r="B15" s="120"/>
      <c r="C15" s="122"/>
      <c r="D15" s="120"/>
      <c r="E15" s="121"/>
    </row>
    <row r="16" spans="1:5" ht="26.25" customHeight="1">
      <c r="A16" s="123" t="s">
        <v>144</v>
      </c>
      <c r="B16" s="120">
        <f>B13+B14</f>
        <v>5912</v>
      </c>
      <c r="C16" s="120">
        <f t="shared" ref="C16:D16" si="2">C13+C14</f>
        <v>0</v>
      </c>
      <c r="D16" s="120">
        <f t="shared" si="2"/>
        <v>5912</v>
      </c>
      <c r="E16" s="124"/>
    </row>
    <row r="17" spans="1:5" ht="37.5" customHeight="1">
      <c r="A17" s="126" t="s">
        <v>145</v>
      </c>
      <c r="B17" s="127" t="s">
        <v>154</v>
      </c>
      <c r="C17" s="118" t="s">
        <v>155</v>
      </c>
      <c r="D17" s="127" t="s">
        <v>196</v>
      </c>
      <c r="E17" s="126"/>
    </row>
    <row r="18" spans="1:5" ht="30" customHeight="1">
      <c r="A18" s="125" t="s">
        <v>146</v>
      </c>
      <c r="B18" s="120">
        <v>36</v>
      </c>
      <c r="C18" s="122"/>
      <c r="D18" s="120">
        <v>36</v>
      </c>
      <c r="E18" s="121"/>
    </row>
    <row r="19" spans="1:5" ht="26.25" customHeight="1">
      <c r="A19" s="119" t="s">
        <v>147</v>
      </c>
      <c r="B19" s="120">
        <v>1240</v>
      </c>
      <c r="C19" s="122"/>
      <c r="D19" s="120">
        <v>1240</v>
      </c>
      <c r="E19" s="121"/>
    </row>
    <row r="20" spans="1:5" ht="26.25" customHeight="1">
      <c r="A20" s="119" t="s">
        <v>148</v>
      </c>
      <c r="B20" s="120"/>
      <c r="C20" s="122"/>
      <c r="D20" s="120"/>
      <c r="E20" s="121"/>
    </row>
    <row r="21" spans="1:5" ht="26.25" customHeight="1">
      <c r="A21" s="125" t="s">
        <v>149</v>
      </c>
      <c r="B21" s="120">
        <v>2750</v>
      </c>
      <c r="C21" s="122"/>
      <c r="D21" s="120">
        <v>2750</v>
      </c>
      <c r="E21" s="121"/>
    </row>
    <row r="22" spans="1:5" ht="26.25" customHeight="1">
      <c r="A22" s="123" t="s">
        <v>150</v>
      </c>
      <c r="B22" s="120">
        <f>SUM(B18:B21)</f>
        <v>4026</v>
      </c>
      <c r="C22" s="120">
        <f t="shared" ref="C22:D22" si="3">SUM(C18:C21)</f>
        <v>0</v>
      </c>
      <c r="D22" s="120">
        <f t="shared" si="3"/>
        <v>4026</v>
      </c>
      <c r="E22" s="124"/>
    </row>
    <row r="23" spans="1:5" ht="26.25" customHeight="1">
      <c r="A23" s="119" t="s">
        <v>151</v>
      </c>
      <c r="B23" s="120">
        <v>1886</v>
      </c>
      <c r="C23" s="122"/>
      <c r="D23" s="120">
        <v>1886</v>
      </c>
      <c r="E23" s="121"/>
    </row>
    <row r="24" spans="1:5" ht="26.25" customHeight="1">
      <c r="A24" s="119" t="s">
        <v>152</v>
      </c>
      <c r="B24" s="120"/>
      <c r="C24" s="122"/>
      <c r="D24" s="120"/>
      <c r="E24" s="121"/>
    </row>
    <row r="25" spans="1:5" ht="26.25" customHeight="1">
      <c r="A25" s="128" t="s">
        <v>49</v>
      </c>
      <c r="B25" s="129">
        <f>SUM(B22:B24)</f>
        <v>5912</v>
      </c>
      <c r="C25" s="129">
        <f>SUM(C22:C24)</f>
        <v>0</v>
      </c>
      <c r="D25" s="129">
        <f t="shared" ref="D25" si="4">B25+C25</f>
        <v>5912</v>
      </c>
      <c r="E25" s="130"/>
    </row>
    <row r="26" spans="1:5">
      <c r="B26" s="38"/>
      <c r="C26" s="38"/>
      <c r="D26" s="38"/>
    </row>
  </sheetData>
  <mergeCells count="1">
    <mergeCell ref="A2:E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Zeros="0" topLeftCell="A22" zoomScaleNormal="100" workbookViewId="0">
      <selection activeCell="C12" sqref="C12"/>
    </sheetView>
  </sheetViews>
  <sheetFormatPr defaultColWidth="9" defaultRowHeight="14.25"/>
  <cols>
    <col min="1" max="1" width="32.875" style="142" customWidth="1"/>
    <col min="2" max="3" width="9.875" style="23" customWidth="1"/>
    <col min="4" max="4" width="9.875" style="24" customWidth="1"/>
    <col min="5" max="5" width="11" style="22" customWidth="1"/>
    <col min="6" max="16384" width="9" style="22"/>
  </cols>
  <sheetData>
    <row r="1" spans="1:5">
      <c r="A1" s="170" t="s">
        <v>188</v>
      </c>
      <c r="B1" s="132"/>
      <c r="C1" s="132"/>
      <c r="D1" s="133"/>
    </row>
    <row r="3" spans="1:5" ht="26.1" customHeight="1">
      <c r="A3" s="205" t="s">
        <v>198</v>
      </c>
      <c r="B3" s="205"/>
      <c r="C3" s="205"/>
      <c r="D3" s="205"/>
      <c r="E3" s="205"/>
    </row>
    <row r="4" spans="1:5" ht="26.25">
      <c r="A4" s="134"/>
      <c r="B4" s="135"/>
      <c r="C4" s="135"/>
      <c r="D4" s="136"/>
      <c r="E4" s="165" t="s">
        <v>1</v>
      </c>
    </row>
    <row r="5" spans="1:5" ht="32.25" customHeight="1">
      <c r="A5" s="179" t="s">
        <v>68</v>
      </c>
      <c r="B5" s="180" t="s">
        <v>190</v>
      </c>
      <c r="C5" s="180" t="s">
        <v>189</v>
      </c>
      <c r="D5" s="180" t="s">
        <v>195</v>
      </c>
      <c r="E5" s="180" t="s">
        <v>197</v>
      </c>
    </row>
    <row r="6" spans="1:5" ht="19.5" customHeight="1">
      <c r="A6" s="173" t="s">
        <v>127</v>
      </c>
      <c r="B6" s="137">
        <v>715241</v>
      </c>
      <c r="C6" s="155">
        <f>C12+C18+C22+C26+C31+C37</f>
        <v>-20764</v>
      </c>
      <c r="D6" s="137">
        <f>B6+C6</f>
        <v>694477</v>
      </c>
      <c r="E6" s="166"/>
    </row>
    <row r="7" spans="1:5" ht="19.5" customHeight="1">
      <c r="A7" s="174" t="s">
        <v>128</v>
      </c>
      <c r="B7" s="137">
        <f>SUM(B13,B19,B23,B27,B32,B38)</f>
        <v>245495</v>
      </c>
      <c r="C7" s="155">
        <f>C13+C19+C23+C27+C32+C38</f>
        <v>-17490</v>
      </c>
      <c r="D7" s="137">
        <f t="shared" ref="D7:D40" si="0">B7+C7</f>
        <v>228005</v>
      </c>
      <c r="E7" s="167"/>
    </row>
    <row r="8" spans="1:5" ht="19.5" customHeight="1">
      <c r="A8" s="174" t="s">
        <v>122</v>
      </c>
      <c r="B8" s="137">
        <f>SUM(B14,B20,B24,B28,B33,B39)</f>
        <v>3588</v>
      </c>
      <c r="C8" s="155">
        <f>C14+C20+C24+C28+C33+C39</f>
        <v>0</v>
      </c>
      <c r="D8" s="137">
        <f t="shared" si="0"/>
        <v>3588</v>
      </c>
      <c r="E8" s="167"/>
    </row>
    <row r="9" spans="1:5" ht="19.5" customHeight="1">
      <c r="A9" s="174" t="s">
        <v>123</v>
      </c>
      <c r="B9" s="137">
        <v>19921</v>
      </c>
      <c r="C9" s="155">
        <f>C15+C21+C25+C29+C34+C40</f>
        <v>4200</v>
      </c>
      <c r="D9" s="137">
        <f t="shared" si="0"/>
        <v>24121</v>
      </c>
      <c r="E9" s="167"/>
    </row>
    <row r="10" spans="1:5" ht="19.5" customHeight="1">
      <c r="A10" s="174" t="s">
        <v>124</v>
      </c>
      <c r="B10" s="145">
        <f>SUM(B16,B35)</f>
        <v>17391</v>
      </c>
      <c r="C10" s="155">
        <f>C16+C35</f>
        <v>-14002</v>
      </c>
      <c r="D10" s="145">
        <f t="shared" si="0"/>
        <v>3389</v>
      </c>
      <c r="E10" s="167"/>
    </row>
    <row r="11" spans="1:5" ht="19.5" customHeight="1">
      <c r="A11" s="174" t="s">
        <v>125</v>
      </c>
      <c r="B11" s="145">
        <f>SUM(B17,B30,B36)</f>
        <v>320820</v>
      </c>
      <c r="C11" s="155">
        <f>C17+C30+C36</f>
        <v>2555</v>
      </c>
      <c r="D11" s="145">
        <f t="shared" si="0"/>
        <v>323375</v>
      </c>
      <c r="E11" s="167"/>
    </row>
    <row r="12" spans="1:5" ht="19.5" customHeight="1">
      <c r="A12" s="174" t="s">
        <v>69</v>
      </c>
      <c r="B12" s="138">
        <v>421807</v>
      </c>
      <c r="C12" s="138">
        <v>-19074</v>
      </c>
      <c r="D12" s="137">
        <f t="shared" si="0"/>
        <v>402733</v>
      </c>
      <c r="E12" s="167"/>
    </row>
    <row r="13" spans="1:5" ht="19.5" customHeight="1">
      <c r="A13" s="174" t="s">
        <v>70</v>
      </c>
      <c r="B13" s="138">
        <v>94340</v>
      </c>
      <c r="C13" s="138">
        <v>-7500</v>
      </c>
      <c r="D13" s="137">
        <f t="shared" si="0"/>
        <v>86840</v>
      </c>
      <c r="E13" s="167"/>
    </row>
    <row r="14" spans="1:5" ht="19.5" customHeight="1">
      <c r="A14" s="174" t="s">
        <v>122</v>
      </c>
      <c r="B14" s="138">
        <v>700</v>
      </c>
      <c r="C14" s="138">
        <v>0</v>
      </c>
      <c r="D14" s="137">
        <f t="shared" si="0"/>
        <v>700</v>
      </c>
      <c r="E14" s="167"/>
    </row>
    <row r="15" spans="1:5" ht="19.5" customHeight="1">
      <c r="A15" s="174" t="s">
        <v>123</v>
      </c>
      <c r="B15" s="138">
        <v>0</v>
      </c>
      <c r="C15" s="138">
        <v>0</v>
      </c>
      <c r="D15" s="137">
        <f t="shared" si="0"/>
        <v>0</v>
      </c>
      <c r="E15" s="167"/>
    </row>
    <row r="16" spans="1:5" ht="19.5" customHeight="1">
      <c r="A16" s="174" t="s">
        <v>124</v>
      </c>
      <c r="B16" s="138">
        <v>11096</v>
      </c>
      <c r="C16" s="138">
        <v>-11096</v>
      </c>
      <c r="D16" s="137">
        <f t="shared" si="0"/>
        <v>0</v>
      </c>
      <c r="E16" s="167"/>
    </row>
    <row r="17" spans="1:5" ht="19.5" customHeight="1">
      <c r="A17" s="174" t="s">
        <v>125</v>
      </c>
      <c r="B17" s="138">
        <v>313271</v>
      </c>
      <c r="C17" s="138">
        <v>-878</v>
      </c>
      <c r="D17" s="137">
        <f t="shared" si="0"/>
        <v>312393</v>
      </c>
      <c r="E17" s="167"/>
    </row>
    <row r="18" spans="1:5" ht="19.5" customHeight="1">
      <c r="A18" s="174" t="s">
        <v>194</v>
      </c>
      <c r="B18" s="138">
        <v>63714</v>
      </c>
      <c r="C18" s="138">
        <v>300</v>
      </c>
      <c r="D18" s="137">
        <f t="shared" si="0"/>
        <v>64014</v>
      </c>
      <c r="E18" s="167"/>
    </row>
    <row r="19" spans="1:5" ht="19.5" customHeight="1">
      <c r="A19" s="174" t="s">
        <v>70</v>
      </c>
      <c r="B19" s="138">
        <v>43631</v>
      </c>
      <c r="C19" s="138">
        <v>-4900</v>
      </c>
      <c r="D19" s="137">
        <f t="shared" si="0"/>
        <v>38731</v>
      </c>
      <c r="E19" s="167"/>
    </row>
    <row r="20" spans="1:5" ht="19.5" customHeight="1">
      <c r="A20" s="174" t="s">
        <v>122</v>
      </c>
      <c r="B20" s="138">
        <v>140</v>
      </c>
      <c r="C20" s="138">
        <v>0</v>
      </c>
      <c r="D20" s="137">
        <f t="shared" si="0"/>
        <v>140</v>
      </c>
      <c r="E20" s="167"/>
    </row>
    <row r="21" spans="1:5" ht="19.5" customHeight="1">
      <c r="A21" s="174" t="s">
        <v>123</v>
      </c>
      <c r="B21" s="138">
        <v>19441</v>
      </c>
      <c r="C21" s="138">
        <v>4200</v>
      </c>
      <c r="D21" s="137">
        <f t="shared" si="0"/>
        <v>23641</v>
      </c>
      <c r="E21" s="167"/>
    </row>
    <row r="22" spans="1:5" ht="19.5" customHeight="1">
      <c r="A22" s="174" t="s">
        <v>83</v>
      </c>
      <c r="B22" s="138">
        <v>158498</v>
      </c>
      <c r="C22" s="138">
        <v>3289</v>
      </c>
      <c r="D22" s="137">
        <f t="shared" si="0"/>
        <v>161787</v>
      </c>
      <c r="E22" s="167"/>
    </row>
    <row r="23" spans="1:5" ht="19.5" customHeight="1">
      <c r="A23" s="174" t="s">
        <v>70</v>
      </c>
      <c r="B23" s="138">
        <v>83778</v>
      </c>
      <c r="C23" s="138">
        <v>0</v>
      </c>
      <c r="D23" s="137">
        <f t="shared" si="0"/>
        <v>83778</v>
      </c>
      <c r="E23" s="167"/>
    </row>
    <row r="24" spans="1:5" ht="19.5" customHeight="1">
      <c r="A24" s="175" t="s">
        <v>122</v>
      </c>
      <c r="B24" s="138">
        <v>396</v>
      </c>
      <c r="C24" s="138">
        <v>0</v>
      </c>
      <c r="D24" s="137">
        <f t="shared" si="0"/>
        <v>396</v>
      </c>
      <c r="E24" s="167"/>
    </row>
    <row r="25" spans="1:5" ht="19.5" customHeight="1">
      <c r="A25" s="176" t="s">
        <v>123</v>
      </c>
      <c r="B25" s="138">
        <v>480</v>
      </c>
      <c r="C25" s="138">
        <v>0</v>
      </c>
      <c r="D25" s="137">
        <f t="shared" si="0"/>
        <v>480</v>
      </c>
      <c r="E25" s="167"/>
    </row>
    <row r="26" spans="1:5" ht="19.5" customHeight="1">
      <c r="A26" s="177" t="s">
        <v>84</v>
      </c>
      <c r="B26" s="139">
        <v>33529</v>
      </c>
      <c r="C26" s="139">
        <v>-1686</v>
      </c>
      <c r="D26" s="137">
        <f t="shared" si="0"/>
        <v>31843</v>
      </c>
      <c r="E26" s="167"/>
    </row>
    <row r="27" spans="1:5" ht="19.5" customHeight="1">
      <c r="A27" s="177" t="s">
        <v>70</v>
      </c>
      <c r="B27" s="139">
        <v>8532</v>
      </c>
      <c r="C27" s="139">
        <v>-4490</v>
      </c>
      <c r="D27" s="137">
        <f t="shared" si="0"/>
        <v>4042</v>
      </c>
      <c r="E27" s="167"/>
    </row>
    <row r="28" spans="1:5" ht="19.5" customHeight="1">
      <c r="A28" s="177" t="s">
        <v>122</v>
      </c>
      <c r="B28" s="139">
        <v>190</v>
      </c>
      <c r="C28" s="139">
        <v>0</v>
      </c>
      <c r="D28" s="137">
        <f t="shared" si="0"/>
        <v>190</v>
      </c>
      <c r="E28" s="167"/>
    </row>
    <row r="29" spans="1:5" ht="19.5" customHeight="1">
      <c r="A29" s="177" t="s">
        <v>123</v>
      </c>
      <c r="B29" s="139">
        <v>0</v>
      </c>
      <c r="C29" s="139">
        <v>0</v>
      </c>
      <c r="D29" s="137">
        <f t="shared" si="0"/>
        <v>0</v>
      </c>
      <c r="E29" s="167"/>
    </row>
    <row r="30" spans="1:5" ht="19.5" customHeight="1">
      <c r="A30" s="177" t="s">
        <v>203</v>
      </c>
      <c r="B30" s="139">
        <v>206</v>
      </c>
      <c r="C30" s="139">
        <v>2804</v>
      </c>
      <c r="D30" s="137">
        <f t="shared" si="0"/>
        <v>3010</v>
      </c>
      <c r="E30" s="167"/>
    </row>
    <row r="31" spans="1:5" ht="19.5" customHeight="1">
      <c r="A31" s="177" t="s">
        <v>85</v>
      </c>
      <c r="B31" s="139">
        <v>23744</v>
      </c>
      <c r="C31" s="139">
        <v>-2816</v>
      </c>
      <c r="D31" s="137">
        <f t="shared" si="0"/>
        <v>20928</v>
      </c>
      <c r="E31" s="167"/>
    </row>
    <row r="32" spans="1:5" ht="19.5" customHeight="1">
      <c r="A32" s="177" t="s">
        <v>70</v>
      </c>
      <c r="B32" s="139">
        <v>7893</v>
      </c>
      <c r="C32" s="139">
        <v>-600</v>
      </c>
      <c r="D32" s="137">
        <f t="shared" si="0"/>
        <v>7293</v>
      </c>
      <c r="E32" s="167"/>
    </row>
    <row r="33" spans="1:5" ht="19.5" customHeight="1">
      <c r="A33" s="177" t="s">
        <v>122</v>
      </c>
      <c r="B33" s="139">
        <v>2134</v>
      </c>
      <c r="C33" s="139">
        <v>0</v>
      </c>
      <c r="D33" s="137">
        <f t="shared" si="0"/>
        <v>2134</v>
      </c>
      <c r="E33" s="167"/>
    </row>
    <row r="34" spans="1:5" ht="19.5" customHeight="1">
      <c r="A34" s="177" t="s">
        <v>123</v>
      </c>
      <c r="B34" s="139">
        <v>0</v>
      </c>
      <c r="C34" s="139">
        <v>0</v>
      </c>
      <c r="D34" s="137">
        <f t="shared" si="0"/>
        <v>0</v>
      </c>
      <c r="E34" s="167"/>
    </row>
    <row r="35" spans="1:5" ht="19.5" customHeight="1">
      <c r="A35" s="174" t="s">
        <v>124</v>
      </c>
      <c r="B35" s="139">
        <v>6295</v>
      </c>
      <c r="C35" s="139">
        <v>-2906</v>
      </c>
      <c r="D35" s="137">
        <f t="shared" si="0"/>
        <v>3389</v>
      </c>
      <c r="E35" s="167"/>
    </row>
    <row r="36" spans="1:5" ht="19.5" customHeight="1">
      <c r="A36" s="174" t="s">
        <v>125</v>
      </c>
      <c r="B36" s="139">
        <v>7343</v>
      </c>
      <c r="C36" s="139">
        <v>629</v>
      </c>
      <c r="D36" s="137">
        <f t="shared" si="0"/>
        <v>7972</v>
      </c>
      <c r="E36" s="167"/>
    </row>
    <row r="37" spans="1:5" ht="19.5" customHeight="1">
      <c r="A37" s="177" t="s">
        <v>86</v>
      </c>
      <c r="B37" s="139">
        <v>13949</v>
      </c>
      <c r="C37" s="139">
        <v>-777</v>
      </c>
      <c r="D37" s="137">
        <f t="shared" si="0"/>
        <v>13172</v>
      </c>
      <c r="E37" s="167"/>
    </row>
    <row r="38" spans="1:5" ht="19.5" customHeight="1">
      <c r="A38" s="177" t="s">
        <v>70</v>
      </c>
      <c r="B38" s="139">
        <v>7321</v>
      </c>
      <c r="C38" s="139">
        <v>0</v>
      </c>
      <c r="D38" s="137">
        <f t="shared" si="0"/>
        <v>7321</v>
      </c>
      <c r="E38" s="167"/>
    </row>
    <row r="39" spans="1:5" ht="19.5" customHeight="1">
      <c r="A39" s="177" t="s">
        <v>122</v>
      </c>
      <c r="B39" s="139">
        <v>28</v>
      </c>
      <c r="C39" s="139">
        <v>0</v>
      </c>
      <c r="D39" s="137">
        <f t="shared" si="0"/>
        <v>28</v>
      </c>
      <c r="E39" s="167"/>
    </row>
    <row r="40" spans="1:5" ht="19.5" customHeight="1">
      <c r="A40" s="178" t="s">
        <v>123</v>
      </c>
      <c r="B40" s="140">
        <v>0</v>
      </c>
      <c r="C40" s="140">
        <v>0</v>
      </c>
      <c r="D40" s="141">
        <f t="shared" si="0"/>
        <v>0</v>
      </c>
      <c r="E40" s="168"/>
    </row>
    <row r="41" spans="1:5" ht="34.5" customHeight="1">
      <c r="A41" s="204" t="s">
        <v>117</v>
      </c>
      <c r="B41" s="204"/>
      <c r="C41" s="204"/>
      <c r="D41" s="204"/>
      <c r="E41" s="204"/>
    </row>
    <row r="42" spans="1:5" ht="54" customHeight="1"/>
    <row r="43" spans="1:5" ht="54" customHeight="1"/>
    <row r="44" spans="1:5" ht="54" customHeight="1"/>
  </sheetData>
  <mergeCells count="2">
    <mergeCell ref="A41:E41"/>
    <mergeCell ref="A3:E3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Zeros="0" topLeftCell="A16" zoomScaleNormal="100" workbookViewId="0">
      <selection activeCell="D7" sqref="D7"/>
    </sheetView>
  </sheetViews>
  <sheetFormatPr defaultColWidth="9" defaultRowHeight="14.25"/>
  <cols>
    <col min="1" max="1" width="34.125" style="161" customWidth="1"/>
    <col min="2" max="3" width="10.25" style="162" customWidth="1"/>
    <col min="4" max="4" width="10.25" style="163" customWidth="1"/>
    <col min="5" max="5" width="10.5" style="156" customWidth="1"/>
    <col min="6" max="16384" width="9" style="156"/>
  </cols>
  <sheetData>
    <row r="1" spans="1:7">
      <c r="A1" s="171" t="s">
        <v>191</v>
      </c>
      <c r="B1" s="143"/>
      <c r="C1" s="143"/>
      <c r="D1" s="143"/>
    </row>
    <row r="2" spans="1:7" ht="30" customHeight="1">
      <c r="A2" s="205" t="s">
        <v>199</v>
      </c>
      <c r="B2" s="205"/>
      <c r="C2" s="205"/>
      <c r="D2" s="205"/>
      <c r="E2" s="205"/>
    </row>
    <row r="3" spans="1:7" ht="16.5" customHeight="1">
      <c r="A3" s="157"/>
      <c r="B3" s="158"/>
      <c r="C3" s="158"/>
      <c r="D3" s="144"/>
      <c r="E3" s="165" t="s">
        <v>1</v>
      </c>
    </row>
    <row r="4" spans="1:7" ht="29.25" customHeight="1">
      <c r="A4" s="181" t="s">
        <v>68</v>
      </c>
      <c r="B4" s="182" t="s">
        <v>190</v>
      </c>
      <c r="C4" s="182" t="s">
        <v>189</v>
      </c>
      <c r="D4" s="182" t="s">
        <v>196</v>
      </c>
      <c r="E4" s="180" t="s">
        <v>197</v>
      </c>
    </row>
    <row r="5" spans="1:7" ht="21" customHeight="1">
      <c r="A5" s="159" t="s">
        <v>71</v>
      </c>
      <c r="B5" s="151">
        <v>679534</v>
      </c>
      <c r="C5" s="151">
        <f>C11+C17+C21+C25+C28+C34</f>
        <v>5691</v>
      </c>
      <c r="D5" s="151">
        <f>D11+D17+D21+D25+D28+D34</f>
        <v>685225</v>
      </c>
      <c r="E5" s="183"/>
    </row>
    <row r="6" spans="1:7" ht="21" customHeight="1">
      <c r="A6" s="184" t="s">
        <v>72</v>
      </c>
      <c r="B6" s="151">
        <f>SUM(B12,B18,B22,B26,B29,B35)</f>
        <v>330269</v>
      </c>
      <c r="C6" s="151">
        <f>C12+C18+C22+C26+C29+C35</f>
        <v>100</v>
      </c>
      <c r="D6" s="151">
        <f t="shared" ref="D6:D35" si="0">SUM(B6:C6)</f>
        <v>330369</v>
      </c>
      <c r="E6" s="183"/>
      <c r="G6" s="200"/>
    </row>
    <row r="7" spans="1:7" ht="21" customHeight="1">
      <c r="A7" s="185" t="s">
        <v>87</v>
      </c>
      <c r="B7" s="151">
        <f>SUM(B13,B19,B23,B30)</f>
        <v>8430</v>
      </c>
      <c r="C7" s="151">
        <f>C13+C19+C30</f>
        <v>-1499.5</v>
      </c>
      <c r="D7" s="151">
        <f t="shared" si="0"/>
        <v>6930.5</v>
      </c>
      <c r="E7" s="183"/>
    </row>
    <row r="8" spans="1:7" ht="21" customHeight="1">
      <c r="A8" s="185" t="s">
        <v>88</v>
      </c>
      <c r="B8" s="151">
        <f>SUM(B14,B20,B24,B31)</f>
        <v>1242.7</v>
      </c>
      <c r="C8" s="151">
        <f>C14+C20+C24+C31</f>
        <v>2090</v>
      </c>
      <c r="D8" s="151">
        <f t="shared" si="0"/>
        <v>3332.7</v>
      </c>
      <c r="E8" s="183"/>
    </row>
    <row r="9" spans="1:7" ht="21" customHeight="1">
      <c r="A9" s="186" t="s">
        <v>89</v>
      </c>
      <c r="B9" s="159">
        <f>SUM(B15,B32)</f>
        <v>297459</v>
      </c>
      <c r="C9" s="159">
        <f>C15+C32</f>
        <v>14125</v>
      </c>
      <c r="D9" s="151">
        <f t="shared" si="0"/>
        <v>311584</v>
      </c>
      <c r="E9" s="183"/>
    </row>
    <row r="10" spans="1:7" ht="21" customHeight="1">
      <c r="A10" s="186" t="s">
        <v>90</v>
      </c>
      <c r="B10" s="159">
        <f>SUM(B16,B27,B33)</f>
        <v>31842</v>
      </c>
      <c r="C10" s="159">
        <f>C16+C27+C33</f>
        <v>-10324</v>
      </c>
      <c r="D10" s="151">
        <f t="shared" si="0"/>
        <v>21518</v>
      </c>
      <c r="E10" s="183"/>
    </row>
    <row r="11" spans="1:7" ht="21" customHeight="1">
      <c r="A11" s="185" t="s">
        <v>74</v>
      </c>
      <c r="B11" s="151">
        <v>481972</v>
      </c>
      <c r="C11" s="151">
        <v>3392</v>
      </c>
      <c r="D11" s="151">
        <f t="shared" si="0"/>
        <v>485364</v>
      </c>
      <c r="E11" s="183"/>
    </row>
    <row r="12" spans="1:7" ht="21" customHeight="1">
      <c r="A12" s="184" t="s">
        <v>75</v>
      </c>
      <c r="B12" s="151">
        <v>157371</v>
      </c>
      <c r="C12" s="151">
        <v>-1500</v>
      </c>
      <c r="D12" s="151">
        <f t="shared" si="0"/>
        <v>155871</v>
      </c>
      <c r="E12" s="183"/>
    </row>
    <row r="13" spans="1:7" ht="21" customHeight="1">
      <c r="A13" s="185" t="s">
        <v>77</v>
      </c>
      <c r="B13" s="151">
        <v>50</v>
      </c>
      <c r="C13" s="151">
        <v>0</v>
      </c>
      <c r="D13" s="151">
        <f t="shared" si="0"/>
        <v>50</v>
      </c>
      <c r="E13" s="183"/>
    </row>
    <row r="14" spans="1:7" ht="21" customHeight="1">
      <c r="A14" s="185" t="s">
        <v>76</v>
      </c>
      <c r="B14" s="151">
        <v>900</v>
      </c>
      <c r="C14" s="151">
        <v>2100</v>
      </c>
      <c r="D14" s="151">
        <f t="shared" si="0"/>
        <v>3000</v>
      </c>
      <c r="E14" s="183"/>
    </row>
    <row r="15" spans="1:7" ht="21" customHeight="1">
      <c r="A15" s="185" t="s">
        <v>129</v>
      </c>
      <c r="B15" s="151">
        <v>292835</v>
      </c>
      <c r="C15" s="151">
        <v>13508</v>
      </c>
      <c r="D15" s="151">
        <f t="shared" si="0"/>
        <v>306343</v>
      </c>
      <c r="E15" s="183"/>
    </row>
    <row r="16" spans="1:7" ht="21" customHeight="1">
      <c r="A16" s="185" t="s">
        <v>126</v>
      </c>
      <c r="B16" s="151">
        <v>30816</v>
      </c>
      <c r="C16" s="151">
        <v>-10716</v>
      </c>
      <c r="D16" s="151">
        <f t="shared" si="0"/>
        <v>20100</v>
      </c>
      <c r="E16" s="183"/>
    </row>
    <row r="17" spans="1:5" ht="21" customHeight="1">
      <c r="A17" s="185" t="s">
        <v>130</v>
      </c>
      <c r="B17" s="151">
        <v>66011</v>
      </c>
      <c r="C17" s="151">
        <v>800</v>
      </c>
      <c r="D17" s="151">
        <f t="shared" si="0"/>
        <v>66811</v>
      </c>
      <c r="E17" s="183"/>
    </row>
    <row r="18" spans="1:5" ht="21" customHeight="1">
      <c r="A18" s="184" t="s">
        <v>75</v>
      </c>
      <c r="B18" s="151">
        <v>62211</v>
      </c>
      <c r="C18" s="151">
        <v>2300</v>
      </c>
      <c r="D18" s="151">
        <f t="shared" si="0"/>
        <v>64511</v>
      </c>
      <c r="E18" s="183"/>
    </row>
    <row r="19" spans="1:5" ht="21" customHeight="1">
      <c r="A19" s="185" t="s">
        <v>77</v>
      </c>
      <c r="B19" s="151">
        <v>3500</v>
      </c>
      <c r="C19" s="151">
        <v>-1500</v>
      </c>
      <c r="D19" s="151">
        <f t="shared" si="0"/>
        <v>2000</v>
      </c>
      <c r="E19" s="183"/>
    </row>
    <row r="20" spans="1:5" ht="21" customHeight="1">
      <c r="A20" s="185" t="s">
        <v>76</v>
      </c>
      <c r="B20" s="151">
        <v>300</v>
      </c>
      <c r="C20" s="151">
        <v>0</v>
      </c>
      <c r="D20" s="151">
        <f t="shared" si="0"/>
        <v>300</v>
      </c>
      <c r="E20" s="183"/>
    </row>
    <row r="21" spans="1:5" ht="21" customHeight="1">
      <c r="A21" s="186" t="s">
        <v>91</v>
      </c>
      <c r="B21" s="151">
        <v>92456</v>
      </c>
      <c r="C21" s="151">
        <v>0</v>
      </c>
      <c r="D21" s="151">
        <f t="shared" si="0"/>
        <v>92456</v>
      </c>
      <c r="E21" s="183"/>
    </row>
    <row r="22" spans="1:5" ht="21" customHeight="1">
      <c r="A22" s="184" t="s">
        <v>75</v>
      </c>
      <c r="B22" s="151">
        <v>87574</v>
      </c>
      <c r="C22" s="151">
        <v>0</v>
      </c>
      <c r="D22" s="151">
        <f t="shared" si="0"/>
        <v>87574</v>
      </c>
      <c r="E22" s="183"/>
    </row>
    <row r="23" spans="1:5" ht="21" customHeight="1">
      <c r="A23" s="185" t="s">
        <v>77</v>
      </c>
      <c r="B23" s="151">
        <v>4880</v>
      </c>
      <c r="C23" s="151">
        <v>0</v>
      </c>
      <c r="D23" s="151">
        <f t="shared" si="0"/>
        <v>4880</v>
      </c>
      <c r="E23" s="183"/>
    </row>
    <row r="24" spans="1:5" ht="21" customHeight="1">
      <c r="A24" s="185" t="s">
        <v>76</v>
      </c>
      <c r="B24" s="151">
        <v>1.7</v>
      </c>
      <c r="C24" s="151">
        <v>0</v>
      </c>
      <c r="D24" s="151">
        <f t="shared" si="0"/>
        <v>1.7</v>
      </c>
      <c r="E24" s="183"/>
    </row>
    <row r="25" spans="1:5" ht="21" customHeight="1">
      <c r="A25" s="186" t="s">
        <v>92</v>
      </c>
      <c r="B25" s="159">
        <v>11996</v>
      </c>
      <c r="C25" s="159">
        <v>2268</v>
      </c>
      <c r="D25" s="151">
        <f t="shared" si="0"/>
        <v>14264</v>
      </c>
      <c r="E25" s="183"/>
    </row>
    <row r="26" spans="1:5" ht="21" customHeight="1">
      <c r="A26" s="184" t="s">
        <v>75</v>
      </c>
      <c r="B26" s="159">
        <v>11537</v>
      </c>
      <c r="C26" s="159">
        <v>200</v>
      </c>
      <c r="D26" s="151">
        <f t="shared" si="0"/>
        <v>11737</v>
      </c>
      <c r="E26" s="183"/>
    </row>
    <row r="27" spans="1:5" ht="21" customHeight="1">
      <c r="A27" s="185" t="s">
        <v>78</v>
      </c>
      <c r="B27" s="159">
        <v>246</v>
      </c>
      <c r="C27" s="159">
        <v>55</v>
      </c>
      <c r="D27" s="151">
        <f t="shared" si="0"/>
        <v>301</v>
      </c>
      <c r="E27" s="183"/>
    </row>
    <row r="28" spans="1:5" ht="21" customHeight="1">
      <c r="A28" s="186" t="s">
        <v>93</v>
      </c>
      <c r="B28" s="159">
        <v>21845</v>
      </c>
      <c r="C28" s="159">
        <v>-769</v>
      </c>
      <c r="D28" s="151">
        <f t="shared" si="0"/>
        <v>21076</v>
      </c>
      <c r="E28" s="183"/>
    </row>
    <row r="29" spans="1:5" ht="21" customHeight="1">
      <c r="A29" s="184" t="s">
        <v>75</v>
      </c>
      <c r="B29" s="159">
        <v>10263</v>
      </c>
      <c r="C29" s="159">
        <v>-900</v>
      </c>
      <c r="D29" s="151">
        <f t="shared" si="0"/>
        <v>9363</v>
      </c>
      <c r="E29" s="183"/>
    </row>
    <row r="30" spans="1:5" ht="21" customHeight="1">
      <c r="A30" s="185" t="s">
        <v>77</v>
      </c>
      <c r="B30" s="159">
        <v>0</v>
      </c>
      <c r="C30" s="159">
        <v>0.5</v>
      </c>
      <c r="D30" s="151">
        <f t="shared" si="0"/>
        <v>0.5</v>
      </c>
      <c r="E30" s="183"/>
    </row>
    <row r="31" spans="1:5" ht="21" customHeight="1">
      <c r="A31" s="185" t="s">
        <v>76</v>
      </c>
      <c r="B31" s="159">
        <v>41</v>
      </c>
      <c r="C31" s="159">
        <v>-10</v>
      </c>
      <c r="D31" s="151">
        <f t="shared" si="0"/>
        <v>31</v>
      </c>
      <c r="E31" s="183"/>
    </row>
    <row r="32" spans="1:5" ht="21" customHeight="1">
      <c r="A32" s="186" t="s">
        <v>94</v>
      </c>
      <c r="B32" s="159">
        <v>4624</v>
      </c>
      <c r="C32" s="159">
        <v>617</v>
      </c>
      <c r="D32" s="151">
        <f t="shared" si="0"/>
        <v>5241</v>
      </c>
      <c r="E32" s="183"/>
    </row>
    <row r="33" spans="1:5" ht="21" customHeight="1">
      <c r="A33" s="186" t="s">
        <v>78</v>
      </c>
      <c r="B33" s="159">
        <v>780</v>
      </c>
      <c r="C33" s="159">
        <v>337</v>
      </c>
      <c r="D33" s="151">
        <f t="shared" si="0"/>
        <v>1117</v>
      </c>
      <c r="E33" s="183"/>
    </row>
    <row r="34" spans="1:5" ht="21" customHeight="1">
      <c r="A34" s="186" t="s">
        <v>95</v>
      </c>
      <c r="B34" s="159">
        <v>5254</v>
      </c>
      <c r="C34" s="159"/>
      <c r="D34" s="151">
        <f t="shared" si="0"/>
        <v>5254</v>
      </c>
      <c r="E34" s="183"/>
    </row>
    <row r="35" spans="1:5" ht="21" customHeight="1">
      <c r="A35" s="187" t="s">
        <v>75</v>
      </c>
      <c r="B35" s="154">
        <v>1313</v>
      </c>
      <c r="C35" s="154"/>
      <c r="D35" s="160">
        <f t="shared" si="0"/>
        <v>1313</v>
      </c>
      <c r="E35" s="188"/>
    </row>
  </sheetData>
  <mergeCells count="1">
    <mergeCell ref="A2:E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3</vt:i4>
      </vt:variant>
    </vt:vector>
  </HeadingPairs>
  <TitlesOfParts>
    <vt:vector size="11" baseType="lpstr">
      <vt:lpstr>表1市级一般公共预算收入调整草案</vt:lpstr>
      <vt:lpstr>表2市级一般公共预算支出调整草案</vt:lpstr>
      <vt:lpstr>表3市级政府性基金收入调整草案</vt:lpstr>
      <vt:lpstr>表4市级政府性基金支出调整草案</vt:lpstr>
      <vt:lpstr>表5市级国有资本经营预算</vt:lpstr>
      <vt:lpstr>表6市级社保基金收入调整</vt:lpstr>
      <vt:lpstr>表7市级社保基金支出调整</vt:lpstr>
      <vt:lpstr>表8市级社保基金结余调整</vt:lpstr>
      <vt:lpstr>表1市级一般公共预算收入调整草案!Print_Area</vt:lpstr>
      <vt:lpstr>表2市级一般公共预算支出调整草案!Print_Area</vt:lpstr>
      <vt:lpstr>表6市级社保基金收入调整!Print_Area</vt:lpstr>
    </vt:vector>
  </TitlesOfParts>
  <Company>枣庄市财政局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于明</dc:creator>
  <cp:lastModifiedBy>孙中玉</cp:lastModifiedBy>
  <cp:revision>1</cp:revision>
  <cp:lastPrinted>2019-12-26T09:41:41Z</cp:lastPrinted>
  <dcterms:created xsi:type="dcterms:W3CDTF">2000-04-07T09:16:19Z</dcterms:created>
  <dcterms:modified xsi:type="dcterms:W3CDTF">2019-12-27T13:53:54Z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